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680"/>
  </bookViews>
  <sheets>
    <sheet name="6-илова" sheetId="4" r:id="rId1"/>
  </sheets>
  <calcPr calcId="162913"/>
</workbook>
</file>

<file path=xl/calcChain.xml><?xml version="1.0" encoding="utf-8"?>
<calcChain xmlns="http://schemas.openxmlformats.org/spreadsheetml/2006/main">
  <c r="H177" i="4" l="1"/>
  <c r="H10" i="4" l="1"/>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3" i="4"/>
  <c r="H55" i="4"/>
  <c r="H58" i="4"/>
  <c r="H60" i="4"/>
  <c r="H61" i="4"/>
  <c r="H62" i="4"/>
  <c r="H63" i="4"/>
  <c r="H65" i="4"/>
  <c r="H69" i="4"/>
  <c r="H72" i="4"/>
  <c r="H74" i="4"/>
  <c r="H75" i="4"/>
  <c r="H76" i="4"/>
  <c r="H77" i="4"/>
  <c r="H78" i="4"/>
  <c r="H79" i="4"/>
  <c r="H80" i="4"/>
  <c r="H81" i="4"/>
  <c r="H83" i="4"/>
  <c r="H84" i="4"/>
  <c r="H85" i="4"/>
  <c r="H86" i="4"/>
  <c r="H91" i="4"/>
  <c r="H97" i="4"/>
  <c r="H98" i="4"/>
  <c r="H103" i="4"/>
  <c r="H104" i="4"/>
  <c r="H105" i="4"/>
  <c r="H107" i="4"/>
  <c r="H109" i="4"/>
  <c r="H111" i="4"/>
  <c r="H112" i="4"/>
  <c r="H116"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9" i="4"/>
  <c r="J121" i="4" l="1"/>
  <c r="H121" i="4" s="1"/>
  <c r="J120" i="4"/>
  <c r="H120" i="4" s="1"/>
  <c r="J119" i="4"/>
  <c r="H119" i="4" s="1"/>
  <c r="J118" i="4"/>
  <c r="H118" i="4" s="1"/>
  <c r="J117" i="4"/>
  <c r="H117" i="4" s="1"/>
  <c r="J115" i="4"/>
  <c r="H115" i="4" s="1"/>
  <c r="J114" i="4"/>
  <c r="I114" i="4"/>
  <c r="H114" i="4" s="1"/>
  <c r="J113" i="4"/>
  <c r="H113" i="4" s="1"/>
  <c r="I110" i="4"/>
  <c r="H110" i="4" s="1"/>
  <c r="J108" i="4"/>
  <c r="H108" i="4" s="1"/>
  <c r="J106" i="4"/>
  <c r="H106" i="4" s="1"/>
  <c r="J102" i="4"/>
  <c r="H102" i="4" s="1"/>
  <c r="J101" i="4"/>
  <c r="H101" i="4" s="1"/>
  <c r="J100" i="4"/>
  <c r="H100" i="4" s="1"/>
  <c r="J99" i="4"/>
  <c r="H99" i="4" s="1"/>
  <c r="J96" i="4"/>
  <c r="H96" i="4" s="1"/>
  <c r="J95" i="4"/>
  <c r="H95" i="4" s="1"/>
  <c r="J94" i="4"/>
  <c r="H94" i="4" s="1"/>
  <c r="J93" i="4"/>
  <c r="H93" i="4" s="1"/>
  <c r="J92" i="4"/>
  <c r="H92" i="4" s="1"/>
  <c r="J90" i="4"/>
  <c r="H90" i="4" s="1"/>
  <c r="J89" i="4"/>
  <c r="H89" i="4" s="1"/>
  <c r="J88" i="4"/>
  <c r="H88" i="4" s="1"/>
  <c r="J87" i="4"/>
  <c r="H87" i="4" s="1"/>
  <c r="J82" i="4"/>
  <c r="H82" i="4" s="1"/>
  <c r="J73" i="4"/>
  <c r="H73" i="4" s="1"/>
  <c r="J71" i="4"/>
  <c r="H71" i="4" s="1"/>
  <c r="J70" i="4"/>
  <c r="H70" i="4" s="1"/>
  <c r="I68" i="4"/>
  <c r="H68" i="4" s="1"/>
  <c r="J67" i="4"/>
  <c r="H67" i="4" s="1"/>
  <c r="J66" i="4"/>
  <c r="H66" i="4" s="1"/>
  <c r="J64" i="4"/>
  <c r="H64" i="4" s="1"/>
  <c r="J59" i="4"/>
  <c r="H59" i="4" s="1"/>
  <c r="J57" i="4"/>
  <c r="H57" i="4" s="1"/>
  <c r="J56" i="4"/>
  <c r="H56" i="4" s="1"/>
  <c r="J54" i="4"/>
  <c r="H54" i="4" s="1"/>
  <c r="J52" i="4"/>
  <c r="H52" i="4" s="1"/>
  <c r="J51" i="4"/>
  <c r="H51" i="4" s="1"/>
  <c r="L176" i="4" l="1"/>
  <c r="K176" i="4"/>
  <c r="J176" i="4"/>
  <c r="I176" i="4"/>
  <c r="H176" i="4" l="1"/>
</calcChain>
</file>

<file path=xl/sharedStrings.xml><?xml version="1.0" encoding="utf-8"?>
<sst xmlns="http://schemas.openxmlformats.org/spreadsheetml/2006/main" count="843" uniqueCount="216">
  <si>
    <t>МАЪЛУМОТЛАР</t>
  </si>
  <si>
    <t>Т/р</t>
  </si>
  <si>
    <t>Ҳисобот йилининг ўтган даври бўйича жами:</t>
  </si>
  <si>
    <t>Бюджет</t>
  </si>
  <si>
    <t>6-ИЛОВА</t>
  </si>
  <si>
    <t>Мансабдор шахсларнинг хизмат сафарлари харажатлари тўғрисидаги</t>
  </si>
  <si>
    <t>Молиялаштириш манбаси</t>
  </si>
  <si>
    <t>Жами 
харажат</t>
  </si>
  <si>
    <t>Сурхондарё вилояти</t>
  </si>
  <si>
    <t>Фарғона вилояти</t>
  </si>
  <si>
    <t>Андижон вилояти</t>
  </si>
  <si>
    <t>Бухоро вилояти</t>
  </si>
  <si>
    <t>Муслимов И</t>
  </si>
  <si>
    <t>Мухитдинов М</t>
  </si>
  <si>
    <t>Наманган, Андижон ва Фарғона вилоятлари</t>
  </si>
  <si>
    <t>Жиззах вилояти</t>
  </si>
  <si>
    <t>Расулов Ж</t>
  </si>
  <si>
    <t>Турдиев Б</t>
  </si>
  <si>
    <t>Турсунов Ф</t>
  </si>
  <si>
    <t>Тангабаев Б</t>
  </si>
  <si>
    <t>Файзиев З</t>
  </si>
  <si>
    <t>Самарқанд вилояти</t>
  </si>
  <si>
    <t>Эргашев Б</t>
  </si>
  <si>
    <t>Элмурадов А</t>
  </si>
  <si>
    <t>Қорақалпоғистон Республикаси</t>
  </si>
  <si>
    <t>Абдуллаев А</t>
  </si>
  <si>
    <t>Қашқадарё вилояти</t>
  </si>
  <si>
    <t>Болиев Ш</t>
  </si>
  <si>
    <t>Навоий вилояти</t>
  </si>
  <si>
    <t>Хоразм вилояти</t>
  </si>
  <si>
    <t>Сирдарё вилояти</t>
  </si>
  <si>
    <t>Эшимбетов М</t>
  </si>
  <si>
    <t>Абабакиров М</t>
  </si>
  <si>
    <t>Зиётов Ф</t>
  </si>
  <si>
    <t>Исламов Б</t>
  </si>
  <si>
    <t>Назаров О</t>
  </si>
  <si>
    <t>Расулов Н</t>
  </si>
  <si>
    <t>Худойназаров М</t>
  </si>
  <si>
    <t>Маълумотлар қилинаётган давр бўйича жами:</t>
  </si>
  <si>
    <t>Йўл 
харажатлари</t>
  </si>
  <si>
    <t>Кундалик 
харажатлар</t>
  </si>
  <si>
    <t>Бошқа 
харажатлари</t>
  </si>
  <si>
    <t>Хизмат 
сафарини 
амалга оширган 
ходимнинг 
фамилияси ва исми</t>
  </si>
  <si>
    <t>Хизмат сафари амалга 
оширилган ҳудуд</t>
  </si>
  <si>
    <t>Хизмат сафарининг 
қисқача мақсади</t>
  </si>
  <si>
    <r>
      <t>Шундан, харажат турлари</t>
    </r>
    <r>
      <rPr>
        <b/>
        <sz val="11"/>
        <color theme="1"/>
        <rFont val="Calibri"/>
        <family val="2"/>
        <charset val="204"/>
      </rPr>
      <t xml:space="preserve"> 
</t>
    </r>
    <r>
      <rPr>
        <i/>
        <sz val="12"/>
        <color theme="1"/>
        <rFont val="Times New Roman"/>
        <family val="1"/>
        <charset val="204"/>
      </rPr>
      <t>(сўмда)</t>
    </r>
  </si>
  <si>
    <t>Хизмат 
сафарининг 
давомийлик 
муддати</t>
  </si>
  <si>
    <t>Садинов Ж</t>
  </si>
  <si>
    <t>Тажибоев М</t>
  </si>
  <si>
    <t>Худайбердиева Г</t>
  </si>
  <si>
    <t>24.02.2025-28.02.2025</t>
  </si>
  <si>
    <t>Абдихалилов А</t>
  </si>
  <si>
    <t>24.02.2025-28.02.2026</t>
  </si>
  <si>
    <t>Бекманов А</t>
  </si>
  <si>
    <t>Ғанижонов М</t>
  </si>
  <si>
    <t>Кадиров Д</t>
  </si>
  <si>
    <t>Мамаражабов Л</t>
  </si>
  <si>
    <t>Нишонов С</t>
  </si>
  <si>
    <t>Файзуллоев Э</t>
  </si>
  <si>
    <t>Хидиров С</t>
  </si>
  <si>
    <t>04.03.2025-11.03.2025</t>
  </si>
  <si>
    <t>Навоий ва Бухоро вилоятлари</t>
  </si>
  <si>
    <t>2025 йил II чорак</t>
  </si>
  <si>
    <t>Суд биноларининг фаолият йўналишлари ва шаҳарсозлик нормаларига мослигини ҳатловдан ўтказиш бўйича идоралараро ишчи гуруҳ таркибида фаолият кўрсатиш мақсдида</t>
  </si>
  <si>
    <t>Самарқанд, Қашқадарё ва Сурхондарё вилоятлари</t>
  </si>
  <si>
    <t>Халқаро конференцияни ёритиш учун келадиган хорижий оммавий ахборот воситалари вакилларига ҳамроҳлик қилиш мақсадида</t>
  </si>
  <si>
    <t>Одил судловни амалга ошириш борасидаги фаолиятини амалий ёрдам кўрсатиш йўли билан ўрганиш мақсадида</t>
  </si>
  <si>
    <t>01.04.2025-05.04.2025</t>
  </si>
  <si>
    <t>Абидов А</t>
  </si>
  <si>
    <t>Судларда одил судлов самарадорлигини ошириш, ишларни ташкил этиш фаолиятига амалий ёрдам кўрсатиш ҳамда мониторинг олиб бориш бўйича кураторликни амалга ошириш ва қуйи судларнинг тегишли давридаги фаолиятини амалий ёрдам кўрсатиш йўли билан ўрганиш мақсадида</t>
  </si>
  <si>
    <t>Андижон ва Наманган вилояти</t>
  </si>
  <si>
    <t>14.04.2025-18.04.2025</t>
  </si>
  <si>
    <t>Болтаходжаева И</t>
  </si>
  <si>
    <t>Коррупцияни олдини олиш, одил судловни амалга оширишда касб ва одоб-ахлоқ қоидаларига риоя этиш, шунингдек ушбу соҳада белгиланган вазифалар ижросини таъминлашда вужудга келаётган муаммо ва камчиликларни бартараф этиш бўйича профилактик тадбирларни ўтказиш мақсадида</t>
  </si>
  <si>
    <t>Қорақалпоғистон Республикаси ва Хоразм вилоятлари</t>
  </si>
  <si>
    <t>04.04.2025-05.04.2025</t>
  </si>
  <si>
    <t>01.04.2025-03.04.2025</t>
  </si>
  <si>
    <t>Сирдарё, Жиззах ва Самарқанд, Навоий, Бухоро, Қашқадарё ва Сурхондарё вилоятлари</t>
  </si>
  <si>
    <t>07.04.2025-10.04.2025</t>
  </si>
  <si>
    <t>21.04.2025-24.04.2025</t>
  </si>
  <si>
    <t>Жавлиев Н</t>
  </si>
  <si>
    <t>Вилоят ва унга тенглаштирилган судларнинг Аттестация комиссиялари йиғилишларида қатнашиш мақсадида</t>
  </si>
  <si>
    <t>23.04.2025-23.04.2025</t>
  </si>
  <si>
    <t>Исрайлов Б</t>
  </si>
  <si>
    <t>07.04.2025-10.04.2026</t>
  </si>
  <si>
    <t>16.04.2025-18.04.2025</t>
  </si>
  <si>
    <t>Ноқонуний қурилишларни бузиш ҳақидаги қарши даъво аризаси юзасидан юритилган иш бўйича важларни текшириш, низоли уй-жойларни кўздан кечириш ва сайёр суд мажлисини ўтказиш мақсадида</t>
  </si>
  <si>
    <t>17.04.2025-17.04.2025</t>
  </si>
  <si>
    <t>Норбоев Б</t>
  </si>
  <si>
    <t>Самарканд вилояти</t>
  </si>
  <si>
    <t>17.04.2025-17.04.2026</t>
  </si>
  <si>
    <t>Парпиева Г</t>
  </si>
  <si>
    <t>17.04.2025-17.04.2027</t>
  </si>
  <si>
    <t>Рабиева М</t>
  </si>
  <si>
    <t>Судьяларнинг мехнат низолари соҳасидаги малакасини ошириш курсларини ўтказиш мақсадида</t>
  </si>
  <si>
    <t>22.04.2025-23.04.2025</t>
  </si>
  <si>
    <t>Судьяларнинг мехнат низолари соҳасидаги малакасини ошириш курсларини ўтказиш мақсадида; Судларда одил судлов самарадорлигини ошириш, ишларни ташкил этиш фаолиятига амалий ёрдам кўрсатиш ҳамда мониторинг олиб бориш бўйича кураторликни амалга ошириш ва қуйи судларнинг тегишли давридаги фаолиятини амалий ёрдам кўрсатиш йўли билан ўрганиш мақсадида</t>
  </si>
  <si>
    <t>22.04.2025-26.04.2026</t>
  </si>
  <si>
    <t>Рахмонов Нурали</t>
  </si>
  <si>
    <t>Сагатов Р</t>
  </si>
  <si>
    <t>21.04.2025-27.04.2025</t>
  </si>
  <si>
    <t>Хакимова Х</t>
  </si>
  <si>
    <t>Жиззах вилоятида  маҳаллаларда олиб борилаётган ишлар ҳолатини ўрганиш ва ташкилий чора-тадбирларга услубий-амалий кўмаклашиш бўйича республика ишчи гуруҳи фаолиятида иштирок этиш мақсадида</t>
  </si>
  <si>
    <t>21.04.2025-29.04.2025</t>
  </si>
  <si>
    <t>Қашқадарё вилоятида  маҳаллаларда олиб борилаётган ишлар ҳолатини ўрганиш ва ташкилий чора-тадбирларга услубий-амалий кўмаклашиш бўйича республика ишчи гуруҳи фаолиятида иштирок этиш мақсадида</t>
  </si>
  <si>
    <t>07.04.2025-19.04.2025</t>
  </si>
  <si>
    <t>Наманган вилояти</t>
  </si>
  <si>
    <t>04.04.2025-04.04.2025</t>
  </si>
  <si>
    <t>28.02.2025-01.03.2025</t>
  </si>
  <si>
    <t>Жиззах,Самарқанд ва Навоий вилоятларига</t>
  </si>
  <si>
    <t>19.05.2025-24.05.2025</t>
  </si>
  <si>
    <t>28.05.2025-29.05.2025</t>
  </si>
  <si>
    <t>Абдукахарова Д</t>
  </si>
  <si>
    <t>20.05.2025-23.05.2025</t>
  </si>
  <si>
    <t>Асраров А</t>
  </si>
  <si>
    <t>13.05.2025-17.05.2025</t>
  </si>
  <si>
    <t>Ахмедов Д</t>
  </si>
  <si>
    <t>19.05.2025-22.05.2025</t>
  </si>
  <si>
    <t>Сирдарё вилоятига</t>
  </si>
  <si>
    <t>26.05.2025-29.05.2025</t>
  </si>
  <si>
    <t>21.05.2025-22.05.2025</t>
  </si>
  <si>
    <t>Бозоров Ш</t>
  </si>
  <si>
    <t>Сурхандарё вилоятига</t>
  </si>
  <si>
    <t>12.05.2025-15.05.2025</t>
  </si>
  <si>
    <t>Қашқадарё ва Сурхандарё вилоятларига</t>
  </si>
  <si>
    <t>26.05.2025-31.05.2025</t>
  </si>
  <si>
    <t>Ботиров Ж</t>
  </si>
  <si>
    <t>Қорақолпоғистон Республикаси ва Хоразм вилоятига</t>
  </si>
  <si>
    <t>Сирдарё, Жиззах, Самарқанд, Навоий, Бухоро, Қашқадарё ва Сурхондарё вилоятлари</t>
  </si>
  <si>
    <t>20.05.2025-24.05.2025</t>
  </si>
  <si>
    <t>Избосаров Ж</t>
  </si>
  <si>
    <t>Бухоро вилоятига</t>
  </si>
  <si>
    <t>Кадиров М</t>
  </si>
  <si>
    <t>Каримов Д</t>
  </si>
  <si>
    <t>05.05.2025-17.05.2025</t>
  </si>
  <si>
    <t>Маматходжаев Х</t>
  </si>
  <si>
    <t>Хоразм вилоятига</t>
  </si>
  <si>
    <t>29.05.2025-30.05.2025</t>
  </si>
  <si>
    <t>Мингбоев Ж</t>
  </si>
  <si>
    <t>26.05.2025-28.05.2025</t>
  </si>
  <si>
    <t>Мирзаалимов Н</t>
  </si>
  <si>
    <t>28.05.2025-31.05.2025</t>
  </si>
  <si>
    <t>Мирзаев Т</t>
  </si>
  <si>
    <t>26.05.2025-27.05.2025</t>
  </si>
  <si>
    <t>Насиров К</t>
  </si>
  <si>
    <t>Жиззах вилоятига</t>
  </si>
  <si>
    <t>Норқулов Д</t>
  </si>
  <si>
    <t>14.05.2025-17.05.2025</t>
  </si>
  <si>
    <t>Омонов А</t>
  </si>
  <si>
    <t>Ражабов Д</t>
  </si>
  <si>
    <t>Самарқанд, Қашқадарё ва Сурхандарё вилоятларига</t>
  </si>
  <si>
    <t>22.04.2025-26.04.2025</t>
  </si>
  <si>
    <t>Аҳоли билан мулоқотни ташкил этиш ва уларнинг муаммоларини ҳал этиш, ҳудудлар инфратузилмасини яхшилаш ва бошқа ижтимоий-иқтисодий масалалар юзасидан амалий ёрдам кўрсатиш мақсадида</t>
  </si>
  <si>
    <t>14.05.2025-16.05.2025</t>
  </si>
  <si>
    <t>05.05.2025-09.05.2025</t>
  </si>
  <si>
    <t>13.05.2025-16.05.2025</t>
  </si>
  <si>
    <t>Сайфуллаев Б</t>
  </si>
  <si>
    <t>Таджиев И</t>
  </si>
  <si>
    <t>25.05.2025-30.05.2025</t>
  </si>
  <si>
    <t>18.05.2025-23.05.2025</t>
  </si>
  <si>
    <t>12.05.2025-16.05.2025</t>
  </si>
  <si>
    <t>Қорақолпоғистон Республикаси</t>
  </si>
  <si>
    <t>05.05.2025-10.05.2025</t>
  </si>
  <si>
    <t>12.05.2025-14.05.2025</t>
  </si>
  <si>
    <t>Тоганов С</t>
  </si>
  <si>
    <t>Толлибаев К</t>
  </si>
  <si>
    <t>Турғунбоев Э</t>
  </si>
  <si>
    <t>Умматалиев А</t>
  </si>
  <si>
    <t>17.05.2025-22.05.2025</t>
  </si>
  <si>
    <t>13.05.2025-15.05.2025</t>
  </si>
  <si>
    <t>Халмирзаев О</t>
  </si>
  <si>
    <t>Наманган вилоятида маҳаллаларда олиб борилаётган ишлар ҳолатини ўрганиш ва ташкилий чора-тадбирларга услубий-амалий кўмаклашиш бўйича республика ишчи гуруҳи фаолиятида иштирок этиш мақсадида</t>
  </si>
  <si>
    <t>19.05.2025-23.05.2025</t>
  </si>
  <si>
    <t>Навоий ва Бухоро вилоятларида  маҳаллаларда олиб борилаётган ишлар ҳолатини ўрганиш ва ташкилий чора-тадбирларга услубий-амалий кўмаклашиш бўйича республика ишчи гуруҳи фаолиятида иштирок этиш мақсадида</t>
  </si>
  <si>
    <t>04.05.2025-08.05.2025</t>
  </si>
  <si>
    <t>06.04.2025-19.04.2025</t>
  </si>
  <si>
    <t>Хусанов М</t>
  </si>
  <si>
    <t>Наманган ва Андижон вилоятларига</t>
  </si>
  <si>
    <t>Эргашев Ж</t>
  </si>
  <si>
    <t>Эрназаров С</t>
  </si>
  <si>
    <t>19.05.2025-30.05.2025</t>
  </si>
  <si>
    <t>Юлдашев Ё</t>
  </si>
  <si>
    <t>11.05.2025-17.05.2025</t>
  </si>
  <si>
    <t>12.05.2025-17.05.2025</t>
  </si>
  <si>
    <t>Юсупов У</t>
  </si>
  <si>
    <t>Юсупов Ф</t>
  </si>
  <si>
    <t>Жиззах, Самарқанд ва Навоий вилоятлари</t>
  </si>
  <si>
    <t>29.05.2025-01.06.2025</t>
  </si>
  <si>
    <t>Абдикаримов А</t>
  </si>
  <si>
    <t>Судларда одил судлов самарадорлигини ошириш, ишларни ташкил этиш фаолиятига амалий ёрдам кўрсатиш ҳамда мониторинг олиб бориш бўйича кураторликни амалга ошириш ва қуйи судларнинг тегишли давридаги фаолиятини амалий ёрдам кўрсатиш йўли билан шрганиш мақсадида</t>
  </si>
  <si>
    <t>Қашқадарё ва Сурхондарё вилоятлари</t>
  </si>
  <si>
    <t>12.06.2025-19.06.2025</t>
  </si>
  <si>
    <t>Давлат Раҳбарининг Қашқадарё вилоятига режалаштирилаётган амалий ташрифига пухта тайёргарлик кўриш мақсадида</t>
  </si>
  <si>
    <t>18.06.2025-20.06.2025</t>
  </si>
  <si>
    <t>18.06.2025-20.06.2026</t>
  </si>
  <si>
    <t>Қорақалпоғистон Республикаси, Хоразм ва Бухоро вилоятлари</t>
  </si>
  <si>
    <t>24.05.2025-01.06.2025</t>
  </si>
  <si>
    <t>Исроилов Ш</t>
  </si>
  <si>
    <t>Одам савдосига қарши курашиш, ундан жабрланган шахсларнинг ҳимоясини таъминлаш, муносиб меҳнат тамойилларини илгари суриш, фуқароларнинг меҳнат ҳуқуқларини таъминлаш борасидаги ишларни ташкил этишда ҳудудий комиссияларга амалий ёрдам кўрсатиш мақсадида</t>
  </si>
  <si>
    <t>08.06.2025-12.06.2025</t>
  </si>
  <si>
    <t>Калонов Х</t>
  </si>
  <si>
    <t>12.06.2025-13.06.2025</t>
  </si>
  <si>
    <t>Мамадалиева С</t>
  </si>
  <si>
    <t>09.06.2025-10.06.2025</t>
  </si>
  <si>
    <t>12.06.2025-12.06.2025</t>
  </si>
  <si>
    <t>29.05.2025-31.05.2025</t>
  </si>
  <si>
    <t>Деразаларига туташ бўлган қисмда қурилган ва умумий фойдаланишдаги ер участкасида ўзбошимчалик билан қурилган қурилмаларни бузиш ҳақидаги дъво аризаси юзасидан юритилган иш бўйича сайёр суд мажлисини ўтказиш мақсадида</t>
  </si>
  <si>
    <t>10.06.2025-10.06.2025</t>
  </si>
  <si>
    <t>Норкулов Д</t>
  </si>
  <si>
    <t>10.06.2025-10.06.2026</t>
  </si>
  <si>
    <t>17.06.2025-21.06.2025</t>
  </si>
  <si>
    <t>Умаров Ж</t>
  </si>
  <si>
    <t>28.05.2025-01.06.2025</t>
  </si>
  <si>
    <t>Наманган вилоятида  маҳаллаларда олиб борилаётган ишлар ҳолатини ўрганиш ва ташкилий чора-тадбирларга услубий-амалий кўмаклашиш бўйича республика ишчи гуруҳи фаолиятида иштирок этиш мақсадида</t>
  </si>
  <si>
    <t>Наманган ва Андижон вилоятлари</t>
  </si>
  <si>
    <r>
      <t xml:space="preserve">Турар жой 
билан боғлиқ 
</t>
    </r>
    <r>
      <rPr>
        <i/>
        <sz val="12"/>
        <color theme="1"/>
        <rFont val="Times New Roman"/>
        <family val="1"/>
        <charset val="204"/>
      </rPr>
      <t xml:space="preserve">(меҳмонхона ёки 
турар жой ижараси) 
</t>
    </r>
    <r>
      <rPr>
        <sz val="12"/>
        <color theme="1"/>
        <rFont val="Times New Roman"/>
        <family val="1"/>
        <charset val="204"/>
      </rPr>
      <t>харажатлар</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</si>
</sst>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_-* #,##0.00\ _с_ў_м_-;\-* #,##0.00\ _с_ў_м_-;_-* &quot;-&quot;??\ _с_ў_м_-;_-@_-"/>
    <numFmt numFmtId="165" formatCode="_-* #,##0_-;\-* #,##0_-;_-* &quot;-&quot;??_-;_-@_-"/>
  </numFmts>
  <fonts count="14" x14ac:knownFonts="1">
    <font>
      <sz val="11"/>
      <color theme="1"/>
      <name val="Calibri"/>
      <family val="2"/>
      <scheme val="minor"/>
    </font>
    <font>
      <sz val="11"/>
      <color theme="1"/>
      <name val="Calibri"/>
      <family val="2"/>
      <charset val="204"/>
      <scheme val="minor"/>
    </font>
    <font>
      <b/>
      <sz val="11"/>
      <color theme="1"/>
      <name val="Calibri"/>
      <family val="2"/>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sz val="12"/>
      <name val="Times New Roman"/>
      <family val="1"/>
      <charset val="204"/>
    </font>
    <font>
      <sz val="14"/>
      <color theme="1"/>
      <name val="Times New Roman"/>
      <family val="1"/>
      <charset val="204"/>
    </font>
    <font>
      <b/>
      <sz val="14"/>
      <name val="Times New Roman"/>
      <family val="1"/>
      <charset val="204"/>
    </font>
    <font>
      <sz val="11"/>
      <color theme="1"/>
      <name val="Calibri"/>
      <family val="2"/>
      <scheme val="minor"/>
    </font>
    <font>
      <b/>
      <i/>
      <sz val="14"/>
      <color theme="1"/>
      <name val="Times New Roman"/>
      <family val="1"/>
      <charset val="204"/>
    </font>
    <font>
      <sz val="12"/>
      <name val="Times New Roman"/>
      <family val="1"/>
      <charset val="204"/>
    </font>
    <font>
      <b/>
      <sz val="14"/>
      <color theme="1"/>
      <name val="Times New Roman"/>
      <family val="1"/>
      <charset val="204"/>
    </font>
    <font>
      <sz val="10"/>
      <name val="Arial Cyr"/>
      <family val="2"/>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164" fontId="9" fillId="0" borderId="0" applyFont="0" applyFill="0" applyBorder="0" applyAlignment="0" applyProtection="0"/>
    <xf numFmtId="0" fontId="13" fillId="0" borderId="0"/>
    <xf numFmtId="0" fontId="1" fillId="0" borderId="0">
      <alignment vertical="center"/>
    </xf>
    <xf numFmtId="43" fontId="9" fillId="0" borderId="0" applyFont="0" applyFill="0" applyBorder="0" applyAlignment="0" applyProtection="0"/>
  </cellStyleXfs>
  <cellXfs count="51">
    <xf numFmtId="0" fontId="0" fillId="0" borderId="0" xfId="0"/>
    <xf numFmtId="0" fontId="3" fillId="0" borderId="0" xfId="0" applyFont="1"/>
    <xf numFmtId="0" fontId="3"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3" fillId="0" borderId="0" xfId="0" applyFont="1" applyAlignment="1"/>
    <xf numFmtId="0" fontId="3" fillId="0" borderId="0" xfId="0" applyFont="1" applyAlignment="1">
      <alignment wrapText="1"/>
    </xf>
    <xf numFmtId="0" fontId="7" fillId="0" borderId="0" xfId="0" applyFont="1"/>
    <xf numFmtId="0" fontId="7" fillId="0" borderId="0" xfId="0" applyFont="1" applyAlignment="1">
      <alignment wrapText="1"/>
    </xf>
    <xf numFmtId="0" fontId="4" fillId="2"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165" fontId="4" fillId="3" borderId="1" xfId="1" applyNumberFormat="1" applyFont="1" applyFill="1" applyBorder="1" applyAlignment="1">
      <alignment vertical="center" wrapText="1"/>
    </xf>
    <xf numFmtId="14" fontId="3" fillId="3"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65" fontId="3" fillId="0" borderId="1" xfId="1" applyNumberFormat="1" applyFont="1" applyBorder="1" applyAlignment="1">
      <alignment horizontal="center" vertical="center" wrapText="1"/>
    </xf>
    <xf numFmtId="165" fontId="3" fillId="3" borderId="1" xfId="1" applyNumberFormat="1" applyFont="1" applyFill="1" applyBorder="1" applyAlignment="1">
      <alignment horizontal="center" vertical="center" wrapText="1"/>
    </xf>
    <xf numFmtId="165" fontId="3" fillId="3" borderId="1" xfId="1" applyNumberFormat="1" applyFont="1" applyFill="1" applyBorder="1" applyAlignment="1">
      <alignment horizontal="center" vertical="center"/>
    </xf>
    <xf numFmtId="165" fontId="4" fillId="3" borderId="1" xfId="1" applyNumberFormat="1" applyFont="1" applyFill="1" applyBorder="1" applyAlignment="1">
      <alignment horizontal="center" vertical="center" wrapText="1"/>
    </xf>
    <xf numFmtId="165" fontId="4" fillId="0" borderId="1" xfId="1" applyNumberFormat="1" applyFont="1" applyBorder="1" applyAlignment="1">
      <alignment horizontal="center" vertical="center"/>
    </xf>
    <xf numFmtId="0" fontId="4" fillId="2" borderId="3" xfId="0" applyFont="1" applyFill="1" applyBorder="1" applyAlignment="1">
      <alignment horizontal="center" vertical="center" wrapText="1"/>
    </xf>
    <xf numFmtId="0" fontId="4" fillId="0" borderId="4" xfId="0" applyFont="1" applyBorder="1" applyAlignment="1">
      <alignment horizontal="center"/>
    </xf>
    <xf numFmtId="0" fontId="4" fillId="0" borderId="5" xfId="0" applyFont="1" applyBorder="1" applyAlignment="1">
      <alignment horizontal="center"/>
    </xf>
    <xf numFmtId="0" fontId="3" fillId="0" borderId="0" xfId="0" applyFont="1" applyAlignment="1">
      <alignment horizontal="center"/>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2" fillId="0" borderId="0" xfId="0" applyFont="1" applyAlignment="1">
      <alignment horizontal="center" vertical="center" wrapText="1"/>
    </xf>
    <xf numFmtId="0" fontId="8" fillId="0" borderId="0"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0" xfId="0" applyFont="1" applyAlignment="1">
      <alignment horizontal="center" vertical="center"/>
    </xf>
    <xf numFmtId="1" fontId="3" fillId="3" borderId="1" xfId="0" applyNumberFormat="1" applyFont="1" applyFill="1" applyBorder="1" applyAlignment="1">
      <alignment horizontal="center" vertical="center" wrapText="1"/>
    </xf>
    <xf numFmtId="1" fontId="3" fillId="3" borderId="3" xfId="0" applyNumberFormat="1" applyFont="1" applyFill="1" applyBorder="1" applyAlignment="1">
      <alignment horizontal="center" vertical="center" wrapText="1"/>
    </xf>
    <xf numFmtId="1" fontId="3" fillId="0" borderId="1" xfId="0" applyNumberFormat="1" applyFont="1" applyBorder="1" applyAlignment="1">
      <alignment horizontal="center" vertical="center" wrapText="1"/>
    </xf>
    <xf numFmtId="1" fontId="3" fillId="0" borderId="1" xfId="1" applyNumberFormat="1" applyFont="1" applyBorder="1" applyAlignment="1">
      <alignment wrapText="1"/>
    </xf>
    <xf numFmtId="1" fontId="11" fillId="3"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1" fontId="3" fillId="0" borderId="1" xfId="1" applyNumberFormat="1" applyFont="1" applyFill="1" applyBorder="1" applyAlignment="1">
      <alignment wrapText="1"/>
    </xf>
    <xf numFmtId="1" fontId="3" fillId="0" borderId="1" xfId="1" applyNumberFormat="1" applyFont="1" applyBorder="1" applyAlignment="1">
      <alignment vertical="center" wrapText="1"/>
    </xf>
    <xf numFmtId="1" fontId="3" fillId="3" borderId="1" xfId="4" applyNumberFormat="1" applyFont="1" applyFill="1" applyBorder="1" applyAlignment="1">
      <alignment vertical="center" wrapText="1"/>
    </xf>
    <xf numFmtId="1" fontId="3" fillId="0" borderId="1" xfId="1" applyNumberFormat="1" applyFont="1" applyFill="1" applyBorder="1" applyAlignment="1">
      <alignment vertical="center" wrapText="1"/>
    </xf>
    <xf numFmtId="1" fontId="3" fillId="0" borderId="1" xfId="1" applyNumberFormat="1" applyFont="1" applyBorder="1" applyAlignment="1">
      <alignment vertical="center"/>
    </xf>
    <xf numFmtId="1" fontId="3" fillId="0" borderId="1" xfId="1" applyNumberFormat="1" applyFont="1" applyFill="1" applyBorder="1" applyAlignment="1">
      <alignment vertical="center"/>
    </xf>
    <xf numFmtId="1" fontId="3" fillId="3" borderId="1" xfId="1" applyNumberFormat="1" applyFont="1" applyFill="1" applyBorder="1" applyAlignment="1">
      <alignment vertical="center"/>
    </xf>
    <xf numFmtId="1" fontId="3" fillId="0" borderId="1" xfId="1" applyNumberFormat="1" applyFont="1" applyBorder="1" applyAlignment="1">
      <alignment horizontal="left" vertical="center" wrapText="1"/>
    </xf>
    <xf numFmtId="1" fontId="3" fillId="3" borderId="1" xfId="0" applyNumberFormat="1" applyFont="1" applyFill="1" applyBorder="1" applyAlignment="1">
      <alignment horizontal="center" vertical="center"/>
    </xf>
    <xf numFmtId="1" fontId="3" fillId="0" borderId="1" xfId="0" applyNumberFormat="1" applyFont="1" applyFill="1" applyBorder="1" applyAlignment="1">
      <alignment horizontal="center" vertical="center"/>
    </xf>
    <xf numFmtId="1" fontId="3" fillId="0" borderId="1" xfId="1" applyNumberFormat="1" applyFont="1" applyFill="1" applyBorder="1" applyAlignment="1">
      <alignment horizontal="left" vertical="center" wrapText="1"/>
    </xf>
  </cellXfs>
  <cellStyles count="5">
    <cellStyle name="Обычный" xfId="0" builtinId="0"/>
    <cellStyle name="Обычный 2" xfId="3"/>
    <cellStyle name="Обычный 4" xfId="2"/>
    <cellStyle name="Финансовый" xfId="1" builtinId="3"/>
    <cellStyle name="Финансовый 2"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N177"/>
  <sheetViews>
    <sheetView tabSelected="1" workbookViewId="0">
      <selection activeCell="C5" sqref="C5:C6"/>
    </sheetView>
  </sheetViews>
  <sheetFormatPr defaultRowHeight="15.75" x14ac:dyDescent="0.25"/>
  <cols>
    <col min="1" max="1" width="2.85546875" style="1" customWidth="1"/>
    <col min="2" max="2" width="7.140625" style="1" customWidth="1"/>
    <col min="3" max="3" width="40.7109375" style="1" customWidth="1"/>
    <col min="4" max="4" width="24.85546875" style="1" bestFit="1" customWidth="1"/>
    <col min="5" max="5" width="16.7109375" style="1" customWidth="1"/>
    <col min="6" max="6" width="18" style="33" customWidth="1"/>
    <col min="7" max="7" width="19.28515625" style="1" bestFit="1" customWidth="1"/>
    <col min="8" max="8" width="13.7109375" style="1" bestFit="1" customWidth="1"/>
    <col min="9" max="9" width="17.85546875" style="1" bestFit="1" customWidth="1"/>
    <col min="10" max="10" width="14" style="1" bestFit="1" customWidth="1"/>
    <col min="11" max="11" width="12.7109375" style="1" bestFit="1" customWidth="1"/>
    <col min="12" max="12" width="13.42578125" style="1" bestFit="1" customWidth="1"/>
    <col min="13" max="13" width="9.140625" style="1"/>
    <col min="14" max="14" width="9.140625" style="5"/>
    <col min="15" max="16384" width="9.140625" style="1"/>
  </cols>
  <sheetData>
    <row r="1" spans="2:14" x14ac:dyDescent="0.25">
      <c r="I1" s="4"/>
      <c r="J1" s="4"/>
      <c r="K1" s="24" t="s">
        <v>4</v>
      </c>
      <c r="L1" s="24"/>
    </row>
    <row r="2" spans="2:14" s="6" customFormat="1" ht="35.25" customHeight="1" x14ac:dyDescent="0.3">
      <c r="B2" s="28" t="s">
        <v>5</v>
      </c>
      <c r="C2" s="28"/>
      <c r="D2" s="28"/>
      <c r="E2" s="28"/>
      <c r="F2" s="28"/>
      <c r="G2" s="28"/>
      <c r="H2" s="28"/>
      <c r="I2" s="28"/>
      <c r="J2" s="28"/>
      <c r="K2" s="28"/>
      <c r="L2" s="28"/>
      <c r="N2" s="7"/>
    </row>
    <row r="3" spans="2:14" s="6" customFormat="1" ht="18.75" x14ac:dyDescent="0.3">
      <c r="B3" s="29" t="s">
        <v>0</v>
      </c>
      <c r="C3" s="29"/>
      <c r="D3" s="29"/>
      <c r="E3" s="29"/>
      <c r="F3" s="29"/>
      <c r="G3" s="29"/>
      <c r="H3" s="29"/>
      <c r="I3" s="29"/>
      <c r="J3" s="29"/>
      <c r="K3" s="29"/>
      <c r="L3" s="29"/>
      <c r="N3" s="7"/>
    </row>
    <row r="4" spans="2:14" x14ac:dyDescent="0.25">
      <c r="B4" s="3"/>
      <c r="C4" s="3"/>
      <c r="D4" s="3"/>
      <c r="E4" s="3"/>
      <c r="F4" s="3"/>
      <c r="G4" s="3"/>
      <c r="H4" s="3"/>
      <c r="I4" s="3"/>
      <c r="J4" s="3"/>
    </row>
    <row r="5" spans="2:14" ht="39" customHeight="1" x14ac:dyDescent="0.25">
      <c r="B5" s="25" t="s">
        <v>1</v>
      </c>
      <c r="C5" s="25" t="s">
        <v>44</v>
      </c>
      <c r="D5" s="25" t="s">
        <v>43</v>
      </c>
      <c r="E5" s="30" t="s">
        <v>46</v>
      </c>
      <c r="F5" s="25" t="s">
        <v>42</v>
      </c>
      <c r="G5" s="25" t="s">
        <v>6</v>
      </c>
      <c r="H5" s="25" t="s">
        <v>7</v>
      </c>
      <c r="I5" s="26" t="s">
        <v>45</v>
      </c>
      <c r="J5" s="26"/>
      <c r="K5" s="26"/>
      <c r="L5" s="26"/>
    </row>
    <row r="6" spans="2:14" ht="97.5" customHeight="1" x14ac:dyDescent="0.25">
      <c r="B6" s="25"/>
      <c r="C6" s="25"/>
      <c r="D6" s="25"/>
      <c r="E6" s="31"/>
      <c r="F6" s="25"/>
      <c r="G6" s="25"/>
      <c r="H6" s="25"/>
      <c r="I6" s="2" t="s">
        <v>215</v>
      </c>
      <c r="J6" s="2" t="s">
        <v>39</v>
      </c>
      <c r="K6" s="2" t="s">
        <v>40</v>
      </c>
      <c r="L6" s="2" t="s">
        <v>41</v>
      </c>
    </row>
    <row r="7" spans="2:14" x14ac:dyDescent="0.25">
      <c r="B7" s="8">
        <v>1</v>
      </c>
      <c r="C7" s="8">
        <v>2</v>
      </c>
      <c r="D7" s="8">
        <v>3</v>
      </c>
      <c r="E7" s="8">
        <v>4</v>
      </c>
      <c r="F7" s="21">
        <v>5</v>
      </c>
      <c r="G7" s="8">
        <v>6</v>
      </c>
      <c r="H7" s="8">
        <v>7</v>
      </c>
      <c r="I7" s="8">
        <v>8</v>
      </c>
      <c r="J7" s="8">
        <v>9</v>
      </c>
      <c r="K7" s="8">
        <v>10</v>
      </c>
      <c r="L7" s="8">
        <v>11</v>
      </c>
    </row>
    <row r="8" spans="2:14" s="6" customFormat="1" ht="19.5" x14ac:dyDescent="0.3">
      <c r="B8" s="27" t="s">
        <v>62</v>
      </c>
      <c r="C8" s="27"/>
      <c r="D8" s="27"/>
      <c r="E8" s="27"/>
      <c r="F8" s="27"/>
      <c r="G8" s="27"/>
      <c r="H8" s="27"/>
      <c r="I8" s="27"/>
      <c r="J8" s="27"/>
      <c r="K8" s="27"/>
      <c r="L8" s="27"/>
      <c r="N8" s="7"/>
    </row>
    <row r="9" spans="2:14" ht="94.5" x14ac:dyDescent="0.25">
      <c r="B9" s="9">
        <v>1</v>
      </c>
      <c r="C9" s="10" t="s">
        <v>63</v>
      </c>
      <c r="D9" s="11" t="s">
        <v>64</v>
      </c>
      <c r="E9" s="11" t="s">
        <v>60</v>
      </c>
      <c r="F9" s="11" t="s">
        <v>32</v>
      </c>
      <c r="G9" s="11" t="s">
        <v>3</v>
      </c>
      <c r="H9" s="12">
        <f>+I9+J9+K9+L9</f>
        <v>1100000</v>
      </c>
      <c r="I9" s="34">
        <v>1100000</v>
      </c>
      <c r="J9" s="35"/>
      <c r="K9" s="36"/>
      <c r="L9" s="37"/>
    </row>
    <row r="10" spans="2:14" ht="63" x14ac:dyDescent="0.25">
      <c r="B10" s="9">
        <v>2</v>
      </c>
      <c r="C10" s="10" t="s">
        <v>65</v>
      </c>
      <c r="D10" s="11" t="s">
        <v>24</v>
      </c>
      <c r="E10" s="11" t="s">
        <v>50</v>
      </c>
      <c r="F10" s="11" t="s">
        <v>51</v>
      </c>
      <c r="G10" s="11" t="s">
        <v>3</v>
      </c>
      <c r="H10" s="12">
        <f t="shared" ref="H10:H73" si="0">+I10+J10+K10+L10</f>
        <v>2200000</v>
      </c>
      <c r="I10" s="34">
        <v>2200000</v>
      </c>
      <c r="J10" s="35"/>
      <c r="K10" s="36"/>
      <c r="L10" s="37"/>
    </row>
    <row r="11" spans="2:14" ht="63" x14ac:dyDescent="0.25">
      <c r="B11" s="9">
        <v>3</v>
      </c>
      <c r="C11" s="10" t="s">
        <v>66</v>
      </c>
      <c r="D11" s="11" t="s">
        <v>24</v>
      </c>
      <c r="E11" s="11" t="s">
        <v>52</v>
      </c>
      <c r="F11" s="11" t="s">
        <v>25</v>
      </c>
      <c r="G11" s="11" t="s">
        <v>3</v>
      </c>
      <c r="H11" s="12">
        <f t="shared" si="0"/>
        <v>2240000</v>
      </c>
      <c r="I11" s="34">
        <v>2240000</v>
      </c>
      <c r="J11" s="35"/>
      <c r="K11" s="36"/>
      <c r="L11" s="37"/>
    </row>
    <row r="12" spans="2:14" ht="63" x14ac:dyDescent="0.25">
      <c r="B12" s="9">
        <v>4</v>
      </c>
      <c r="C12" s="10" t="s">
        <v>66</v>
      </c>
      <c r="D12" s="11" t="s">
        <v>21</v>
      </c>
      <c r="E12" s="11" t="s">
        <v>67</v>
      </c>
      <c r="F12" s="11" t="s">
        <v>68</v>
      </c>
      <c r="G12" s="11" t="s">
        <v>3</v>
      </c>
      <c r="H12" s="12">
        <f t="shared" si="0"/>
        <v>2616960</v>
      </c>
      <c r="I12" s="34">
        <v>1800960</v>
      </c>
      <c r="J12" s="34">
        <v>666000</v>
      </c>
      <c r="K12" s="34">
        <v>150000</v>
      </c>
      <c r="L12" s="37"/>
    </row>
    <row r="13" spans="2:14" ht="141.75" x14ac:dyDescent="0.25">
      <c r="B13" s="9">
        <v>5</v>
      </c>
      <c r="C13" s="10" t="s">
        <v>69</v>
      </c>
      <c r="D13" s="11" t="s">
        <v>70</v>
      </c>
      <c r="E13" s="11" t="s">
        <v>71</v>
      </c>
      <c r="F13" s="11" t="s">
        <v>72</v>
      </c>
      <c r="G13" s="11" t="s">
        <v>3</v>
      </c>
      <c r="H13" s="12">
        <f t="shared" si="0"/>
        <v>650000</v>
      </c>
      <c r="I13" s="34">
        <v>500000</v>
      </c>
      <c r="J13" s="34"/>
      <c r="K13" s="34">
        <v>150000</v>
      </c>
      <c r="L13" s="37"/>
    </row>
    <row r="14" spans="2:14" ht="141.75" x14ac:dyDescent="0.25">
      <c r="B14" s="9">
        <v>6</v>
      </c>
      <c r="C14" s="10" t="s">
        <v>73</v>
      </c>
      <c r="D14" s="11" t="s">
        <v>74</v>
      </c>
      <c r="E14" s="11" t="s">
        <v>75</v>
      </c>
      <c r="F14" s="11" t="s">
        <v>54</v>
      </c>
      <c r="G14" s="11" t="s">
        <v>3</v>
      </c>
      <c r="H14" s="12">
        <f t="shared" si="0"/>
        <v>3273225</v>
      </c>
      <c r="I14" s="34"/>
      <c r="J14" s="34">
        <v>3235725</v>
      </c>
      <c r="K14" s="34">
        <v>37500</v>
      </c>
      <c r="L14" s="37"/>
    </row>
    <row r="15" spans="2:14" ht="141.75" x14ac:dyDescent="0.25">
      <c r="B15" s="9">
        <v>7</v>
      </c>
      <c r="C15" s="10" t="s">
        <v>73</v>
      </c>
      <c r="D15" s="11" t="s">
        <v>14</v>
      </c>
      <c r="E15" s="11" t="s">
        <v>76</v>
      </c>
      <c r="F15" s="11" t="s">
        <v>54</v>
      </c>
      <c r="G15" s="11" t="s">
        <v>3</v>
      </c>
      <c r="H15" s="12">
        <f t="shared" si="0"/>
        <v>1489375</v>
      </c>
      <c r="I15" s="36">
        <v>1120000</v>
      </c>
      <c r="J15" s="34">
        <v>294375</v>
      </c>
      <c r="K15" s="34">
        <v>75000</v>
      </c>
      <c r="L15" s="37"/>
    </row>
    <row r="16" spans="2:14" ht="141.75" x14ac:dyDescent="0.25">
      <c r="B16" s="9">
        <v>8</v>
      </c>
      <c r="C16" s="10" t="s">
        <v>73</v>
      </c>
      <c r="D16" s="11" t="s">
        <v>77</v>
      </c>
      <c r="E16" s="11" t="s">
        <v>78</v>
      </c>
      <c r="F16" s="11" t="s">
        <v>54</v>
      </c>
      <c r="G16" s="11" t="s">
        <v>3</v>
      </c>
      <c r="H16" s="12">
        <f t="shared" si="0"/>
        <v>2145567</v>
      </c>
      <c r="I16" s="34">
        <v>450240</v>
      </c>
      <c r="J16" s="34">
        <v>1582827</v>
      </c>
      <c r="K16" s="34">
        <v>112500</v>
      </c>
      <c r="L16" s="37"/>
    </row>
    <row r="17" spans="2:12" ht="141.75" x14ac:dyDescent="0.25">
      <c r="B17" s="9">
        <v>9</v>
      </c>
      <c r="C17" s="10" t="s">
        <v>69</v>
      </c>
      <c r="D17" s="11" t="s">
        <v>61</v>
      </c>
      <c r="E17" s="11" t="s">
        <v>79</v>
      </c>
      <c r="F17" s="11" t="s">
        <v>80</v>
      </c>
      <c r="G17" s="11" t="s">
        <v>3</v>
      </c>
      <c r="H17" s="12">
        <f t="shared" si="0"/>
        <v>909700</v>
      </c>
      <c r="I17" s="34"/>
      <c r="J17" s="34">
        <v>834700</v>
      </c>
      <c r="K17" s="34">
        <v>75000</v>
      </c>
      <c r="L17" s="37"/>
    </row>
    <row r="18" spans="2:12" ht="47.25" x14ac:dyDescent="0.25">
      <c r="B18" s="9">
        <v>10</v>
      </c>
      <c r="C18" s="10" t="s">
        <v>81</v>
      </c>
      <c r="D18" s="11" t="s">
        <v>24</v>
      </c>
      <c r="E18" s="11" t="s">
        <v>82</v>
      </c>
      <c r="F18" s="11" t="s">
        <v>83</v>
      </c>
      <c r="G18" s="11" t="s">
        <v>3</v>
      </c>
      <c r="H18" s="12">
        <f t="shared" si="0"/>
        <v>1668489</v>
      </c>
      <c r="I18" s="34"/>
      <c r="J18" s="34">
        <v>1668489</v>
      </c>
      <c r="K18" s="34"/>
      <c r="L18" s="37"/>
    </row>
    <row r="19" spans="2:12" ht="63" x14ac:dyDescent="0.25">
      <c r="B19" s="9">
        <v>11</v>
      </c>
      <c r="C19" s="10" t="s">
        <v>66</v>
      </c>
      <c r="D19" s="11" t="s">
        <v>24</v>
      </c>
      <c r="E19" s="13" t="s">
        <v>50</v>
      </c>
      <c r="F19" s="11" t="s">
        <v>55</v>
      </c>
      <c r="G19" s="11" t="s">
        <v>3</v>
      </c>
      <c r="H19" s="12">
        <f t="shared" si="0"/>
        <v>2200000</v>
      </c>
      <c r="I19" s="34">
        <v>2200000</v>
      </c>
      <c r="J19" s="34"/>
      <c r="K19" s="34"/>
      <c r="L19" s="37"/>
    </row>
    <row r="20" spans="2:12" ht="141.75" x14ac:dyDescent="0.25">
      <c r="B20" s="9">
        <v>12</v>
      </c>
      <c r="C20" s="10" t="s">
        <v>73</v>
      </c>
      <c r="D20" s="11" t="s">
        <v>14</v>
      </c>
      <c r="E20" s="11" t="s">
        <v>76</v>
      </c>
      <c r="F20" s="11" t="s">
        <v>12</v>
      </c>
      <c r="G20" s="11" t="s">
        <v>3</v>
      </c>
      <c r="H20" s="12">
        <f t="shared" si="0"/>
        <v>1429800</v>
      </c>
      <c r="I20" s="34">
        <v>1354800</v>
      </c>
      <c r="J20" s="34"/>
      <c r="K20" s="34">
        <v>75000</v>
      </c>
      <c r="L20" s="37"/>
    </row>
    <row r="21" spans="2:12" ht="141.75" x14ac:dyDescent="0.25">
      <c r="B21" s="9">
        <v>13</v>
      </c>
      <c r="C21" s="10" t="s">
        <v>73</v>
      </c>
      <c r="D21" s="11" t="s">
        <v>74</v>
      </c>
      <c r="E21" s="11" t="s">
        <v>75</v>
      </c>
      <c r="F21" s="11" t="s">
        <v>12</v>
      </c>
      <c r="G21" s="11" t="s">
        <v>3</v>
      </c>
      <c r="H21" s="12">
        <f t="shared" si="0"/>
        <v>3190725</v>
      </c>
      <c r="I21" s="34"/>
      <c r="J21" s="34">
        <v>3153225</v>
      </c>
      <c r="K21" s="34">
        <v>37500</v>
      </c>
      <c r="L21" s="37"/>
    </row>
    <row r="22" spans="2:12" ht="141.75" x14ac:dyDescent="0.25">
      <c r="B22" s="9">
        <v>14</v>
      </c>
      <c r="C22" s="10" t="s">
        <v>73</v>
      </c>
      <c r="D22" s="11" t="s">
        <v>77</v>
      </c>
      <c r="E22" s="11" t="s">
        <v>78</v>
      </c>
      <c r="F22" s="11" t="s">
        <v>12</v>
      </c>
      <c r="G22" s="11" t="s">
        <v>3</v>
      </c>
      <c r="H22" s="12">
        <f t="shared" si="0"/>
        <v>2064002</v>
      </c>
      <c r="I22" s="34">
        <v>744800</v>
      </c>
      <c r="J22" s="34">
        <v>1206702</v>
      </c>
      <c r="K22" s="34">
        <v>112500</v>
      </c>
      <c r="L22" s="37"/>
    </row>
    <row r="23" spans="2:12" ht="141.75" x14ac:dyDescent="0.25">
      <c r="B23" s="9">
        <v>15</v>
      </c>
      <c r="C23" s="10" t="s">
        <v>73</v>
      </c>
      <c r="D23" s="11" t="s">
        <v>77</v>
      </c>
      <c r="E23" s="11" t="s">
        <v>84</v>
      </c>
      <c r="F23" s="11" t="s">
        <v>13</v>
      </c>
      <c r="G23" s="11" t="s">
        <v>3</v>
      </c>
      <c r="H23" s="12">
        <f t="shared" si="0"/>
        <v>2145567</v>
      </c>
      <c r="I23" s="34">
        <v>450240</v>
      </c>
      <c r="J23" s="34">
        <v>1582827</v>
      </c>
      <c r="K23" s="34">
        <v>112500</v>
      </c>
      <c r="L23" s="37"/>
    </row>
    <row r="24" spans="2:12" ht="141.75" x14ac:dyDescent="0.25">
      <c r="B24" s="9">
        <v>16</v>
      </c>
      <c r="C24" s="10" t="s">
        <v>73</v>
      </c>
      <c r="D24" s="11" t="s">
        <v>74</v>
      </c>
      <c r="E24" s="11" t="s">
        <v>75</v>
      </c>
      <c r="F24" s="11" t="s">
        <v>13</v>
      </c>
      <c r="G24" s="11" t="s">
        <v>3</v>
      </c>
      <c r="H24" s="12">
        <f t="shared" si="0"/>
        <v>3273225</v>
      </c>
      <c r="I24" s="38"/>
      <c r="J24" s="34">
        <v>3235725</v>
      </c>
      <c r="K24" s="34">
        <v>37500</v>
      </c>
      <c r="L24" s="37"/>
    </row>
    <row r="25" spans="2:12" ht="141.75" x14ac:dyDescent="0.25">
      <c r="B25" s="9">
        <v>17</v>
      </c>
      <c r="C25" s="10" t="s">
        <v>73</v>
      </c>
      <c r="D25" s="11" t="s">
        <v>14</v>
      </c>
      <c r="E25" s="11" t="s">
        <v>76</v>
      </c>
      <c r="F25" s="11" t="s">
        <v>13</v>
      </c>
      <c r="G25" s="11" t="s">
        <v>3</v>
      </c>
      <c r="H25" s="12">
        <f t="shared" si="0"/>
        <v>1489375</v>
      </c>
      <c r="I25" s="36">
        <v>1120000</v>
      </c>
      <c r="J25" s="34">
        <v>294375</v>
      </c>
      <c r="K25" s="34">
        <v>75000</v>
      </c>
      <c r="L25" s="37"/>
    </row>
    <row r="26" spans="2:12" ht="141.75" x14ac:dyDescent="0.25">
      <c r="B26" s="9">
        <v>18</v>
      </c>
      <c r="C26" s="10" t="s">
        <v>69</v>
      </c>
      <c r="D26" s="11" t="s">
        <v>9</v>
      </c>
      <c r="E26" s="11" t="s">
        <v>85</v>
      </c>
      <c r="F26" s="11" t="s">
        <v>35</v>
      </c>
      <c r="G26" s="11" t="s">
        <v>3</v>
      </c>
      <c r="H26" s="12">
        <f t="shared" si="0"/>
        <v>75000</v>
      </c>
      <c r="I26" s="34"/>
      <c r="J26" s="34"/>
      <c r="K26" s="34">
        <v>75000</v>
      </c>
      <c r="L26" s="37"/>
    </row>
    <row r="27" spans="2:12" ht="63" x14ac:dyDescent="0.25">
      <c r="B27" s="9">
        <v>19</v>
      </c>
      <c r="C27" s="10" t="s">
        <v>66</v>
      </c>
      <c r="D27" s="11" t="s">
        <v>24</v>
      </c>
      <c r="E27" s="13" t="s">
        <v>50</v>
      </c>
      <c r="F27" s="11" t="s">
        <v>57</v>
      </c>
      <c r="G27" s="11" t="s">
        <v>3</v>
      </c>
      <c r="H27" s="12">
        <f t="shared" si="0"/>
        <v>2200000</v>
      </c>
      <c r="I27" s="34">
        <v>2200000</v>
      </c>
      <c r="J27" s="34"/>
      <c r="K27" s="34"/>
      <c r="L27" s="37"/>
    </row>
    <row r="28" spans="2:12" ht="94.5" x14ac:dyDescent="0.25">
      <c r="B28" s="9">
        <v>20</v>
      </c>
      <c r="C28" s="10" t="s">
        <v>86</v>
      </c>
      <c r="D28" s="11" t="s">
        <v>21</v>
      </c>
      <c r="E28" s="13" t="s">
        <v>87</v>
      </c>
      <c r="F28" s="11" t="s">
        <v>88</v>
      </c>
      <c r="G28" s="11" t="s">
        <v>3</v>
      </c>
      <c r="H28" s="12">
        <f t="shared" si="0"/>
        <v>540000</v>
      </c>
      <c r="I28" s="34"/>
      <c r="J28" s="34">
        <v>540000</v>
      </c>
      <c r="K28" s="34"/>
      <c r="L28" s="37"/>
    </row>
    <row r="29" spans="2:12" ht="94.5" x14ac:dyDescent="0.25">
      <c r="B29" s="9">
        <v>21</v>
      </c>
      <c r="C29" s="10" t="s">
        <v>86</v>
      </c>
      <c r="D29" s="11" t="s">
        <v>89</v>
      </c>
      <c r="E29" s="13" t="s">
        <v>90</v>
      </c>
      <c r="F29" s="11" t="s">
        <v>91</v>
      </c>
      <c r="G29" s="11" t="s">
        <v>3</v>
      </c>
      <c r="H29" s="12">
        <f t="shared" si="0"/>
        <v>540000</v>
      </c>
      <c r="I29" s="34"/>
      <c r="J29" s="34">
        <v>540000</v>
      </c>
      <c r="K29" s="34"/>
      <c r="L29" s="37"/>
    </row>
    <row r="30" spans="2:12" ht="94.5" x14ac:dyDescent="0.25">
      <c r="B30" s="9">
        <v>22</v>
      </c>
      <c r="C30" s="10" t="s">
        <v>86</v>
      </c>
      <c r="D30" s="11" t="s">
        <v>89</v>
      </c>
      <c r="E30" s="13" t="s">
        <v>92</v>
      </c>
      <c r="F30" s="11" t="s">
        <v>93</v>
      </c>
      <c r="G30" s="11" t="s">
        <v>3</v>
      </c>
      <c r="H30" s="12">
        <f t="shared" si="0"/>
        <v>540000</v>
      </c>
      <c r="I30" s="34"/>
      <c r="J30" s="34">
        <v>540000</v>
      </c>
      <c r="K30" s="34"/>
      <c r="L30" s="37"/>
    </row>
    <row r="31" spans="2:12" ht="141.75" x14ac:dyDescent="0.25">
      <c r="B31" s="9">
        <v>23</v>
      </c>
      <c r="C31" s="10" t="s">
        <v>73</v>
      </c>
      <c r="D31" s="11" t="s">
        <v>14</v>
      </c>
      <c r="E31" s="11" t="s">
        <v>76</v>
      </c>
      <c r="F31" s="11" t="s">
        <v>36</v>
      </c>
      <c r="G31" s="11" t="s">
        <v>3</v>
      </c>
      <c r="H31" s="12">
        <f t="shared" si="0"/>
        <v>1195000</v>
      </c>
      <c r="I31" s="34">
        <v>1120000</v>
      </c>
      <c r="J31" s="34"/>
      <c r="K31" s="34">
        <v>75000</v>
      </c>
      <c r="L31" s="37"/>
    </row>
    <row r="32" spans="2:12" ht="141.75" x14ac:dyDescent="0.25">
      <c r="B32" s="9">
        <v>24</v>
      </c>
      <c r="C32" s="10" t="s">
        <v>73</v>
      </c>
      <c r="D32" s="11" t="s">
        <v>77</v>
      </c>
      <c r="E32" s="11" t="s">
        <v>84</v>
      </c>
      <c r="F32" s="11" t="s">
        <v>36</v>
      </c>
      <c r="G32" s="11" t="s">
        <v>3</v>
      </c>
      <c r="H32" s="12">
        <f t="shared" si="0"/>
        <v>1879202</v>
      </c>
      <c r="I32" s="34">
        <v>560000</v>
      </c>
      <c r="J32" s="34">
        <v>1206702</v>
      </c>
      <c r="K32" s="34">
        <v>112500</v>
      </c>
      <c r="L32" s="37"/>
    </row>
    <row r="33" spans="2:12" ht="141.75" x14ac:dyDescent="0.25">
      <c r="B33" s="9">
        <v>25</v>
      </c>
      <c r="C33" s="10" t="s">
        <v>73</v>
      </c>
      <c r="D33" s="11" t="s">
        <v>74</v>
      </c>
      <c r="E33" s="11" t="s">
        <v>75</v>
      </c>
      <c r="F33" s="11" t="s">
        <v>36</v>
      </c>
      <c r="G33" s="11" t="s">
        <v>3</v>
      </c>
      <c r="H33" s="12">
        <f t="shared" si="0"/>
        <v>3190725</v>
      </c>
      <c r="I33" s="34"/>
      <c r="J33" s="34">
        <v>3153225</v>
      </c>
      <c r="K33" s="34">
        <v>37500</v>
      </c>
      <c r="L33" s="37"/>
    </row>
    <row r="34" spans="2:12" ht="47.25" x14ac:dyDescent="0.25">
      <c r="B34" s="9">
        <v>26</v>
      </c>
      <c r="C34" s="10" t="s">
        <v>94</v>
      </c>
      <c r="D34" s="11" t="s">
        <v>64</v>
      </c>
      <c r="E34" s="11" t="s">
        <v>95</v>
      </c>
      <c r="F34" s="11" t="s">
        <v>16</v>
      </c>
      <c r="G34" s="15" t="s">
        <v>3</v>
      </c>
      <c r="H34" s="12">
        <f t="shared" si="0"/>
        <v>779726</v>
      </c>
      <c r="I34" s="34"/>
      <c r="J34" s="34">
        <v>779726</v>
      </c>
      <c r="K34" s="34"/>
      <c r="L34" s="37"/>
    </row>
    <row r="35" spans="2:12" ht="189" x14ac:dyDescent="0.25">
      <c r="B35" s="9">
        <v>27</v>
      </c>
      <c r="C35" s="10" t="s">
        <v>96</v>
      </c>
      <c r="D35" s="11" t="s">
        <v>64</v>
      </c>
      <c r="E35" s="11" t="s">
        <v>97</v>
      </c>
      <c r="F35" s="11" t="s">
        <v>98</v>
      </c>
      <c r="G35" s="15" t="s">
        <v>3</v>
      </c>
      <c r="H35" s="12">
        <f t="shared" si="0"/>
        <v>1124502</v>
      </c>
      <c r="I35" s="34"/>
      <c r="J35" s="34">
        <v>974502</v>
      </c>
      <c r="K35" s="34">
        <v>150000</v>
      </c>
      <c r="L35" s="37"/>
    </row>
    <row r="36" spans="2:12" ht="94.5" x14ac:dyDescent="0.25">
      <c r="B36" s="9">
        <v>28</v>
      </c>
      <c r="C36" s="10" t="s">
        <v>86</v>
      </c>
      <c r="D36" s="11" t="s">
        <v>21</v>
      </c>
      <c r="E36" s="13" t="s">
        <v>92</v>
      </c>
      <c r="F36" s="11" t="s">
        <v>99</v>
      </c>
      <c r="G36" s="15" t="s">
        <v>3</v>
      </c>
      <c r="H36" s="12">
        <f t="shared" si="0"/>
        <v>540000</v>
      </c>
      <c r="I36" s="34"/>
      <c r="J36" s="34">
        <v>540000</v>
      </c>
      <c r="K36" s="34"/>
      <c r="L36" s="37"/>
    </row>
    <row r="37" spans="2:12" ht="63" x14ac:dyDescent="0.25">
      <c r="B37" s="9">
        <v>29</v>
      </c>
      <c r="C37" s="10" t="s">
        <v>66</v>
      </c>
      <c r="D37" s="11" t="s">
        <v>24</v>
      </c>
      <c r="E37" s="13" t="s">
        <v>50</v>
      </c>
      <c r="F37" s="11" t="s">
        <v>17</v>
      </c>
      <c r="G37" s="15" t="s">
        <v>3</v>
      </c>
      <c r="H37" s="12">
        <f t="shared" si="0"/>
        <v>2800000</v>
      </c>
      <c r="I37" s="34">
        <v>2800000</v>
      </c>
      <c r="J37" s="34"/>
      <c r="K37" s="34"/>
      <c r="L37" s="37"/>
    </row>
    <row r="38" spans="2:12" ht="141.75" x14ac:dyDescent="0.25">
      <c r="B38" s="9">
        <v>30</v>
      </c>
      <c r="C38" s="10" t="s">
        <v>69</v>
      </c>
      <c r="D38" s="15" t="s">
        <v>21</v>
      </c>
      <c r="E38" s="32" t="s">
        <v>100</v>
      </c>
      <c r="F38" s="15" t="s">
        <v>20</v>
      </c>
      <c r="G38" s="15" t="s">
        <v>3</v>
      </c>
      <c r="H38" s="12">
        <f t="shared" si="0"/>
        <v>651500</v>
      </c>
      <c r="I38" s="39"/>
      <c r="J38" s="39">
        <v>651500</v>
      </c>
      <c r="K38" s="39"/>
      <c r="L38" s="40"/>
    </row>
    <row r="39" spans="2:12" ht="141.75" x14ac:dyDescent="0.25">
      <c r="B39" s="9">
        <v>31</v>
      </c>
      <c r="C39" s="10" t="s">
        <v>73</v>
      </c>
      <c r="D39" s="11" t="s">
        <v>77</v>
      </c>
      <c r="E39" s="11" t="s">
        <v>84</v>
      </c>
      <c r="F39" s="11" t="s">
        <v>58</v>
      </c>
      <c r="G39" s="15" t="s">
        <v>3</v>
      </c>
      <c r="H39" s="12">
        <f t="shared" si="0"/>
        <v>2145567</v>
      </c>
      <c r="I39" s="34">
        <v>450240</v>
      </c>
      <c r="J39" s="34">
        <v>1582827</v>
      </c>
      <c r="K39" s="34">
        <v>112500</v>
      </c>
      <c r="L39" s="37"/>
    </row>
    <row r="40" spans="2:12" ht="141.75" x14ac:dyDescent="0.25">
      <c r="B40" s="9">
        <v>32</v>
      </c>
      <c r="C40" s="10" t="s">
        <v>73</v>
      </c>
      <c r="D40" s="11" t="s">
        <v>14</v>
      </c>
      <c r="E40" s="11" t="s">
        <v>76</v>
      </c>
      <c r="F40" s="11" t="s">
        <v>58</v>
      </c>
      <c r="G40" s="15" t="s">
        <v>3</v>
      </c>
      <c r="H40" s="12">
        <f t="shared" si="0"/>
        <v>1489375</v>
      </c>
      <c r="I40" s="36">
        <v>1120000</v>
      </c>
      <c r="J40" s="34">
        <v>294375</v>
      </c>
      <c r="K40" s="34">
        <v>75000</v>
      </c>
      <c r="L40" s="37"/>
    </row>
    <row r="41" spans="2:12" ht="141.75" x14ac:dyDescent="0.25">
      <c r="B41" s="9">
        <v>33</v>
      </c>
      <c r="C41" s="10" t="s">
        <v>73</v>
      </c>
      <c r="D41" s="11" t="s">
        <v>74</v>
      </c>
      <c r="E41" s="11" t="s">
        <v>75</v>
      </c>
      <c r="F41" s="11" t="s">
        <v>58</v>
      </c>
      <c r="G41" s="15" t="s">
        <v>3</v>
      </c>
      <c r="H41" s="12">
        <f t="shared" si="0"/>
        <v>3273225</v>
      </c>
      <c r="I41" s="34"/>
      <c r="J41" s="34">
        <v>3235725</v>
      </c>
      <c r="K41" s="34">
        <v>37500</v>
      </c>
      <c r="L41" s="37"/>
    </row>
    <row r="42" spans="2:12" ht="141.75" x14ac:dyDescent="0.25">
      <c r="B42" s="9">
        <v>34</v>
      </c>
      <c r="C42" s="10" t="s">
        <v>69</v>
      </c>
      <c r="D42" s="11" t="s">
        <v>70</v>
      </c>
      <c r="E42" s="11" t="s">
        <v>71</v>
      </c>
      <c r="F42" s="11" t="s">
        <v>101</v>
      </c>
      <c r="G42" s="15" t="s">
        <v>3</v>
      </c>
      <c r="H42" s="12">
        <f t="shared" si="0"/>
        <v>650000</v>
      </c>
      <c r="I42" s="34">
        <v>500000</v>
      </c>
      <c r="J42" s="34"/>
      <c r="K42" s="34">
        <v>150000</v>
      </c>
      <c r="L42" s="37"/>
    </row>
    <row r="43" spans="2:12" ht="94.5" x14ac:dyDescent="0.25">
      <c r="B43" s="9">
        <v>35</v>
      </c>
      <c r="C43" s="10" t="s">
        <v>102</v>
      </c>
      <c r="D43" s="11" t="s">
        <v>15</v>
      </c>
      <c r="E43" s="13" t="s">
        <v>103</v>
      </c>
      <c r="F43" s="11" t="s">
        <v>59</v>
      </c>
      <c r="G43" s="15" t="s">
        <v>3</v>
      </c>
      <c r="H43" s="12">
        <f t="shared" si="0"/>
        <v>515000</v>
      </c>
      <c r="I43" s="34"/>
      <c r="J43" s="34">
        <v>215000</v>
      </c>
      <c r="K43" s="34">
        <v>300000</v>
      </c>
      <c r="L43" s="37"/>
    </row>
    <row r="44" spans="2:12" ht="110.25" x14ac:dyDescent="0.25">
      <c r="B44" s="9">
        <v>36</v>
      </c>
      <c r="C44" s="10" t="s">
        <v>104</v>
      </c>
      <c r="D44" s="11" t="s">
        <v>26</v>
      </c>
      <c r="E44" s="11" t="s">
        <v>105</v>
      </c>
      <c r="F44" s="11" t="s">
        <v>59</v>
      </c>
      <c r="G44" s="15" t="s">
        <v>3</v>
      </c>
      <c r="H44" s="12">
        <f t="shared" si="0"/>
        <v>1270500</v>
      </c>
      <c r="I44" s="34"/>
      <c r="J44" s="34">
        <v>783000</v>
      </c>
      <c r="K44" s="34">
        <v>487500</v>
      </c>
      <c r="L44" s="37"/>
    </row>
    <row r="45" spans="2:12" ht="141.75" x14ac:dyDescent="0.25">
      <c r="B45" s="9">
        <v>37</v>
      </c>
      <c r="C45" s="10" t="s">
        <v>69</v>
      </c>
      <c r="D45" s="11" t="s">
        <v>70</v>
      </c>
      <c r="E45" s="11" t="s">
        <v>71</v>
      </c>
      <c r="F45" s="11" t="s">
        <v>37</v>
      </c>
      <c r="G45" s="15" t="s">
        <v>3</v>
      </c>
      <c r="H45" s="12">
        <f t="shared" si="0"/>
        <v>150000</v>
      </c>
      <c r="I45" s="34"/>
      <c r="J45" s="34"/>
      <c r="K45" s="34">
        <v>150000</v>
      </c>
      <c r="L45" s="37"/>
    </row>
    <row r="46" spans="2:12" ht="47.25" x14ac:dyDescent="0.25">
      <c r="B46" s="9">
        <v>38</v>
      </c>
      <c r="C46" s="10" t="s">
        <v>81</v>
      </c>
      <c r="D46" s="11" t="s">
        <v>26</v>
      </c>
      <c r="E46" s="11" t="s">
        <v>87</v>
      </c>
      <c r="F46" s="11" t="s">
        <v>22</v>
      </c>
      <c r="G46" s="15" t="s">
        <v>3</v>
      </c>
      <c r="H46" s="12">
        <f t="shared" si="0"/>
        <v>705859</v>
      </c>
      <c r="I46" s="34"/>
      <c r="J46" s="34">
        <v>705859</v>
      </c>
      <c r="K46" s="34"/>
      <c r="L46" s="37"/>
    </row>
    <row r="47" spans="2:12" ht="47.25" x14ac:dyDescent="0.25">
      <c r="B47" s="9">
        <v>39</v>
      </c>
      <c r="C47" s="10" t="s">
        <v>81</v>
      </c>
      <c r="D47" s="11" t="s">
        <v>106</v>
      </c>
      <c r="E47" s="11" t="s">
        <v>107</v>
      </c>
      <c r="F47" s="11" t="s">
        <v>22</v>
      </c>
      <c r="G47" s="15" t="s">
        <v>3</v>
      </c>
      <c r="H47" s="12">
        <f t="shared" si="0"/>
        <v>668310</v>
      </c>
      <c r="I47" s="34"/>
      <c r="J47" s="34">
        <v>668310</v>
      </c>
      <c r="K47" s="34"/>
      <c r="L47" s="41"/>
    </row>
    <row r="48" spans="2:12" ht="47.25" x14ac:dyDescent="0.25">
      <c r="B48" s="9">
        <v>40</v>
      </c>
      <c r="C48" s="10" t="s">
        <v>81</v>
      </c>
      <c r="D48" s="11" t="s">
        <v>10</v>
      </c>
      <c r="E48" s="11" t="s">
        <v>108</v>
      </c>
      <c r="F48" s="11" t="s">
        <v>22</v>
      </c>
      <c r="G48" s="15" t="s">
        <v>3</v>
      </c>
      <c r="H48" s="12">
        <f t="shared" si="0"/>
        <v>500000</v>
      </c>
      <c r="I48" s="34">
        <v>500000</v>
      </c>
      <c r="J48" s="34"/>
      <c r="K48" s="34"/>
      <c r="L48" s="41"/>
    </row>
    <row r="49" spans="2:12" ht="63" x14ac:dyDescent="0.25">
      <c r="B49" s="9">
        <v>41</v>
      </c>
      <c r="C49" s="10" t="s">
        <v>66</v>
      </c>
      <c r="D49" s="11" t="s">
        <v>24</v>
      </c>
      <c r="E49" s="11" t="s">
        <v>50</v>
      </c>
      <c r="F49" s="11" t="s">
        <v>31</v>
      </c>
      <c r="G49" s="15" t="s">
        <v>3</v>
      </c>
      <c r="H49" s="12">
        <f t="shared" si="0"/>
        <v>2240000</v>
      </c>
      <c r="I49" s="34">
        <v>2240000</v>
      </c>
      <c r="J49" s="34"/>
      <c r="K49" s="34"/>
      <c r="L49" s="41"/>
    </row>
    <row r="50" spans="2:12" ht="141.75" x14ac:dyDescent="0.25">
      <c r="B50" s="9">
        <v>42</v>
      </c>
      <c r="C50" s="10" t="s">
        <v>69</v>
      </c>
      <c r="D50" s="11" t="s">
        <v>109</v>
      </c>
      <c r="E50" s="13" t="s">
        <v>110</v>
      </c>
      <c r="F50" s="11" t="s">
        <v>32</v>
      </c>
      <c r="G50" s="15" t="s">
        <v>3</v>
      </c>
      <c r="H50" s="12">
        <f t="shared" si="0"/>
        <v>1478580</v>
      </c>
      <c r="I50" s="42">
        <v>900480</v>
      </c>
      <c r="J50" s="42">
        <v>390600</v>
      </c>
      <c r="K50" s="42">
        <v>187500</v>
      </c>
      <c r="L50" s="41"/>
    </row>
    <row r="51" spans="2:12" ht="141.75" x14ac:dyDescent="0.25">
      <c r="B51" s="9">
        <v>43</v>
      </c>
      <c r="C51" s="10" t="s">
        <v>69</v>
      </c>
      <c r="D51" s="11" t="s">
        <v>9</v>
      </c>
      <c r="E51" s="13" t="s">
        <v>111</v>
      </c>
      <c r="F51" s="11" t="s">
        <v>112</v>
      </c>
      <c r="G51" s="15" t="s">
        <v>3</v>
      </c>
      <c r="H51" s="12">
        <f t="shared" si="0"/>
        <v>536114</v>
      </c>
      <c r="I51" s="42"/>
      <c r="J51" s="42">
        <f>249307+249307</f>
        <v>498614</v>
      </c>
      <c r="K51" s="42">
        <v>37500</v>
      </c>
      <c r="L51" s="41"/>
    </row>
    <row r="52" spans="2:12" ht="141.75" x14ac:dyDescent="0.25">
      <c r="B52" s="9">
        <v>44</v>
      </c>
      <c r="C52" s="10" t="s">
        <v>69</v>
      </c>
      <c r="D52" s="11" t="s">
        <v>21</v>
      </c>
      <c r="E52" s="13" t="s">
        <v>113</v>
      </c>
      <c r="F52" s="11" t="s">
        <v>114</v>
      </c>
      <c r="G52" s="15" t="s">
        <v>3</v>
      </c>
      <c r="H52" s="12">
        <f t="shared" si="0"/>
        <v>2129220</v>
      </c>
      <c r="I52" s="42">
        <v>1350720</v>
      </c>
      <c r="J52" s="42">
        <f>270000+396000</f>
        <v>666000</v>
      </c>
      <c r="K52" s="42">
        <v>112500</v>
      </c>
      <c r="L52" s="41"/>
    </row>
    <row r="53" spans="2:12" ht="141.75" x14ac:dyDescent="0.25">
      <c r="B53" s="9">
        <v>45</v>
      </c>
      <c r="C53" s="10" t="s">
        <v>69</v>
      </c>
      <c r="D53" s="11" t="s">
        <v>9</v>
      </c>
      <c r="E53" s="13" t="s">
        <v>115</v>
      </c>
      <c r="F53" s="11" t="s">
        <v>116</v>
      </c>
      <c r="G53" s="15" t="s">
        <v>3</v>
      </c>
      <c r="H53" s="12">
        <f t="shared" si="0"/>
        <v>112500</v>
      </c>
      <c r="I53" s="42"/>
      <c r="J53" s="42"/>
      <c r="K53" s="42">
        <v>112500</v>
      </c>
      <c r="L53" s="41"/>
    </row>
    <row r="54" spans="2:12" ht="141.75" x14ac:dyDescent="0.25">
      <c r="B54" s="9">
        <v>46</v>
      </c>
      <c r="C54" s="10" t="s">
        <v>69</v>
      </c>
      <c r="D54" s="11" t="s">
        <v>28</v>
      </c>
      <c r="E54" s="13" t="s">
        <v>117</v>
      </c>
      <c r="F54" s="11" t="s">
        <v>116</v>
      </c>
      <c r="G54" s="15" t="s">
        <v>3</v>
      </c>
      <c r="H54" s="12">
        <f t="shared" si="0"/>
        <v>875100</v>
      </c>
      <c r="I54" s="42"/>
      <c r="J54" s="42">
        <f>372000+390600</f>
        <v>762600</v>
      </c>
      <c r="K54" s="42">
        <v>112500</v>
      </c>
      <c r="L54" s="43"/>
    </row>
    <row r="55" spans="2:12" ht="141.75" x14ac:dyDescent="0.25">
      <c r="B55" s="9">
        <v>47</v>
      </c>
      <c r="C55" s="10" t="s">
        <v>69</v>
      </c>
      <c r="D55" s="11" t="s">
        <v>118</v>
      </c>
      <c r="E55" s="13" t="s">
        <v>119</v>
      </c>
      <c r="F55" s="11" t="s">
        <v>53</v>
      </c>
      <c r="G55" s="15" t="s">
        <v>3</v>
      </c>
      <c r="H55" s="12">
        <f t="shared" si="0"/>
        <v>112500</v>
      </c>
      <c r="I55" s="42"/>
      <c r="J55" s="42"/>
      <c r="K55" s="42">
        <v>112500</v>
      </c>
      <c r="L55" s="41"/>
    </row>
    <row r="56" spans="2:12" ht="141.75" x14ac:dyDescent="0.25">
      <c r="B56" s="9">
        <v>48</v>
      </c>
      <c r="C56" s="10" t="s">
        <v>69</v>
      </c>
      <c r="D56" s="11" t="s">
        <v>26</v>
      </c>
      <c r="E56" s="13" t="s">
        <v>120</v>
      </c>
      <c r="F56" s="11" t="s">
        <v>121</v>
      </c>
      <c r="G56" s="15" t="s">
        <v>3</v>
      </c>
      <c r="H56" s="12">
        <f t="shared" si="0"/>
        <v>1488064</v>
      </c>
      <c r="I56" s="42">
        <v>560000</v>
      </c>
      <c r="J56" s="42">
        <f>518564+372000</f>
        <v>890564</v>
      </c>
      <c r="K56" s="42">
        <v>37500</v>
      </c>
      <c r="L56" s="41"/>
    </row>
    <row r="57" spans="2:12" ht="141.75" x14ac:dyDescent="0.25">
      <c r="B57" s="9">
        <v>49</v>
      </c>
      <c r="C57" s="10" t="s">
        <v>69</v>
      </c>
      <c r="D57" s="11" t="s">
        <v>122</v>
      </c>
      <c r="E57" s="13" t="s">
        <v>123</v>
      </c>
      <c r="F57" s="11" t="s">
        <v>27</v>
      </c>
      <c r="G57" s="15" t="s">
        <v>3</v>
      </c>
      <c r="H57" s="12">
        <f t="shared" si="0"/>
        <v>2582832</v>
      </c>
      <c r="I57" s="42">
        <v>900000</v>
      </c>
      <c r="J57" s="42">
        <f>539323+1031009</f>
        <v>1570332</v>
      </c>
      <c r="K57" s="42">
        <v>112500</v>
      </c>
      <c r="L57" s="41"/>
    </row>
    <row r="58" spans="2:12" ht="141.75" x14ac:dyDescent="0.25">
      <c r="B58" s="9">
        <v>50</v>
      </c>
      <c r="C58" s="10" t="s">
        <v>69</v>
      </c>
      <c r="D58" s="11" t="s">
        <v>70</v>
      </c>
      <c r="E58" s="13" t="s">
        <v>71</v>
      </c>
      <c r="F58" s="11" t="s">
        <v>72</v>
      </c>
      <c r="G58" s="15" t="s">
        <v>3</v>
      </c>
      <c r="H58" s="12">
        <f t="shared" si="0"/>
        <v>1560000</v>
      </c>
      <c r="I58" s="42">
        <v>1560000</v>
      </c>
      <c r="J58" s="42"/>
      <c r="K58" s="42"/>
      <c r="L58" s="41"/>
    </row>
    <row r="59" spans="2:12" ht="141.75" x14ac:dyDescent="0.25">
      <c r="B59" s="9">
        <v>51</v>
      </c>
      <c r="C59" s="10" t="s">
        <v>69</v>
      </c>
      <c r="D59" s="11" t="s">
        <v>124</v>
      </c>
      <c r="E59" s="13" t="s">
        <v>125</v>
      </c>
      <c r="F59" s="11" t="s">
        <v>126</v>
      </c>
      <c r="G59" s="15" t="s">
        <v>3</v>
      </c>
      <c r="H59" s="12">
        <f t="shared" si="0"/>
        <v>1362155</v>
      </c>
      <c r="I59" s="42"/>
      <c r="J59" s="42">
        <f>372000+877655</f>
        <v>1249655</v>
      </c>
      <c r="K59" s="42">
        <v>112500</v>
      </c>
      <c r="L59" s="41"/>
    </row>
    <row r="60" spans="2:12" ht="141.75" x14ac:dyDescent="0.25">
      <c r="B60" s="9">
        <v>52</v>
      </c>
      <c r="C60" s="10" t="s">
        <v>73</v>
      </c>
      <c r="D60" s="11" t="s">
        <v>127</v>
      </c>
      <c r="E60" s="13" t="s">
        <v>75</v>
      </c>
      <c r="F60" s="11" t="s">
        <v>54</v>
      </c>
      <c r="G60" s="15" t="s">
        <v>3</v>
      </c>
      <c r="H60" s="12">
        <f t="shared" si="0"/>
        <v>560000</v>
      </c>
      <c r="I60" s="42">
        <v>560000</v>
      </c>
      <c r="J60" s="42"/>
      <c r="K60" s="42"/>
      <c r="L60" s="41"/>
    </row>
    <row r="61" spans="2:12" ht="141.75" x14ac:dyDescent="0.25">
      <c r="B61" s="9">
        <v>53</v>
      </c>
      <c r="C61" s="10" t="s">
        <v>73</v>
      </c>
      <c r="D61" s="11" t="s">
        <v>128</v>
      </c>
      <c r="E61" s="13" t="s">
        <v>78</v>
      </c>
      <c r="F61" s="11" t="s">
        <v>54</v>
      </c>
      <c r="G61" s="15" t="s">
        <v>3</v>
      </c>
      <c r="H61" s="12">
        <f t="shared" si="0"/>
        <v>550000</v>
      </c>
      <c r="I61" s="42">
        <v>550000</v>
      </c>
      <c r="J61" s="42"/>
      <c r="K61" s="42"/>
      <c r="L61" s="41"/>
    </row>
    <row r="62" spans="2:12" ht="141.75" x14ac:dyDescent="0.25">
      <c r="B62" s="9">
        <v>54</v>
      </c>
      <c r="C62" s="10" t="s">
        <v>69</v>
      </c>
      <c r="D62" s="11" t="s">
        <v>61</v>
      </c>
      <c r="E62" s="13" t="s">
        <v>79</v>
      </c>
      <c r="F62" s="11" t="s">
        <v>80</v>
      </c>
      <c r="G62" s="15" t="s">
        <v>3</v>
      </c>
      <c r="H62" s="12">
        <f t="shared" si="0"/>
        <v>900000</v>
      </c>
      <c r="I62" s="42">
        <v>900000</v>
      </c>
      <c r="J62" s="42"/>
      <c r="K62" s="42"/>
      <c r="L62" s="41"/>
    </row>
    <row r="63" spans="2:12" ht="141.75" x14ac:dyDescent="0.25">
      <c r="B63" s="9">
        <v>55</v>
      </c>
      <c r="C63" s="10" t="s">
        <v>69</v>
      </c>
      <c r="D63" s="11" t="s">
        <v>10</v>
      </c>
      <c r="E63" s="13" t="s">
        <v>129</v>
      </c>
      <c r="F63" s="11" t="s">
        <v>130</v>
      </c>
      <c r="G63" s="15" t="s">
        <v>3</v>
      </c>
      <c r="H63" s="12">
        <f t="shared" si="0"/>
        <v>2150000</v>
      </c>
      <c r="I63" s="42">
        <v>2000000</v>
      </c>
      <c r="J63" s="42"/>
      <c r="K63" s="42">
        <v>150000</v>
      </c>
      <c r="L63" s="41"/>
    </row>
    <row r="64" spans="2:12" ht="141.75" x14ac:dyDescent="0.25">
      <c r="B64" s="9">
        <v>56</v>
      </c>
      <c r="C64" s="10" t="s">
        <v>69</v>
      </c>
      <c r="D64" s="11" t="s">
        <v>131</v>
      </c>
      <c r="E64" s="13" t="s">
        <v>115</v>
      </c>
      <c r="F64" s="11" t="s">
        <v>83</v>
      </c>
      <c r="G64" s="15" t="s">
        <v>3</v>
      </c>
      <c r="H64" s="12">
        <f t="shared" si="0"/>
        <v>1494199</v>
      </c>
      <c r="I64" s="42"/>
      <c r="J64" s="42">
        <f>443000+901199</f>
        <v>1344199</v>
      </c>
      <c r="K64" s="42">
        <v>150000</v>
      </c>
      <c r="L64" s="41"/>
    </row>
    <row r="65" spans="2:12" ht="141.75" x14ac:dyDescent="0.25">
      <c r="B65" s="9">
        <v>57</v>
      </c>
      <c r="C65" s="10" t="s">
        <v>69</v>
      </c>
      <c r="D65" s="11" t="s">
        <v>10</v>
      </c>
      <c r="E65" s="13" t="s">
        <v>129</v>
      </c>
      <c r="F65" s="11" t="s">
        <v>55</v>
      </c>
      <c r="G65" s="15" t="s">
        <v>3</v>
      </c>
      <c r="H65" s="12">
        <f t="shared" si="0"/>
        <v>2150000</v>
      </c>
      <c r="I65" s="42">
        <v>2000000</v>
      </c>
      <c r="J65" s="42"/>
      <c r="K65" s="42">
        <v>150000</v>
      </c>
      <c r="L65" s="41"/>
    </row>
    <row r="66" spans="2:12" ht="141.75" x14ac:dyDescent="0.25">
      <c r="B66" s="9">
        <v>58</v>
      </c>
      <c r="C66" s="10" t="s">
        <v>69</v>
      </c>
      <c r="D66" s="11" t="s">
        <v>124</v>
      </c>
      <c r="E66" s="13" t="s">
        <v>125</v>
      </c>
      <c r="F66" s="11" t="s">
        <v>132</v>
      </c>
      <c r="G66" s="15" t="s">
        <v>3</v>
      </c>
      <c r="H66" s="12">
        <f t="shared" si="0"/>
        <v>2413539</v>
      </c>
      <c r="I66" s="42">
        <v>800000</v>
      </c>
      <c r="J66" s="42">
        <f>548384+877655</f>
        <v>1426039</v>
      </c>
      <c r="K66" s="42">
        <v>187500</v>
      </c>
      <c r="L66" s="41"/>
    </row>
    <row r="67" spans="2:12" ht="141.75" x14ac:dyDescent="0.25">
      <c r="B67" s="9">
        <v>59</v>
      </c>
      <c r="C67" s="10" t="s">
        <v>69</v>
      </c>
      <c r="D67" s="11" t="s">
        <v>26</v>
      </c>
      <c r="E67" s="13" t="s">
        <v>120</v>
      </c>
      <c r="F67" s="11" t="s">
        <v>133</v>
      </c>
      <c r="G67" s="15" t="s">
        <v>3</v>
      </c>
      <c r="H67" s="12">
        <f t="shared" si="0"/>
        <v>1341500</v>
      </c>
      <c r="I67" s="42">
        <v>560000</v>
      </c>
      <c r="J67" s="42">
        <f>372000+372000</f>
        <v>744000</v>
      </c>
      <c r="K67" s="42">
        <v>37500</v>
      </c>
      <c r="L67" s="41"/>
    </row>
    <row r="68" spans="2:12" ht="141.75" x14ac:dyDescent="0.25">
      <c r="B68" s="9">
        <v>60</v>
      </c>
      <c r="C68" s="10" t="s">
        <v>69</v>
      </c>
      <c r="D68" s="11" t="s">
        <v>124</v>
      </c>
      <c r="E68" s="13" t="s">
        <v>134</v>
      </c>
      <c r="F68" s="11" t="s">
        <v>56</v>
      </c>
      <c r="G68" s="15" t="s">
        <v>3</v>
      </c>
      <c r="H68" s="12">
        <f t="shared" si="0"/>
        <v>5996886</v>
      </c>
      <c r="I68" s="42">
        <f>2800000+1560000</f>
        <v>4360000</v>
      </c>
      <c r="J68" s="42">
        <v>1224386</v>
      </c>
      <c r="K68" s="42">
        <v>412500</v>
      </c>
      <c r="L68" s="41"/>
    </row>
    <row r="69" spans="2:12" ht="141.75" x14ac:dyDescent="0.25">
      <c r="B69" s="9">
        <v>61</v>
      </c>
      <c r="C69" s="10" t="s">
        <v>69</v>
      </c>
      <c r="D69" s="11" t="s">
        <v>109</v>
      </c>
      <c r="E69" s="13" t="s">
        <v>110</v>
      </c>
      <c r="F69" s="11" t="s">
        <v>135</v>
      </c>
      <c r="G69" s="15" t="s">
        <v>3</v>
      </c>
      <c r="H69" s="12">
        <f t="shared" si="0"/>
        <v>1478580</v>
      </c>
      <c r="I69" s="42">
        <v>900480</v>
      </c>
      <c r="J69" s="42">
        <v>390600</v>
      </c>
      <c r="K69" s="42">
        <v>187500</v>
      </c>
      <c r="L69" s="41"/>
    </row>
    <row r="70" spans="2:12" ht="141.75" x14ac:dyDescent="0.25">
      <c r="B70" s="9">
        <v>62</v>
      </c>
      <c r="C70" s="10" t="s">
        <v>69</v>
      </c>
      <c r="D70" s="11" t="s">
        <v>136</v>
      </c>
      <c r="E70" s="13" t="s">
        <v>137</v>
      </c>
      <c r="F70" s="11" t="s">
        <v>138</v>
      </c>
      <c r="G70" s="15" t="s">
        <v>3</v>
      </c>
      <c r="H70" s="12">
        <f t="shared" si="0"/>
        <v>2068760</v>
      </c>
      <c r="I70" s="42"/>
      <c r="J70" s="42">
        <f>880849+1150411</f>
        <v>2031260</v>
      </c>
      <c r="K70" s="42">
        <v>37500</v>
      </c>
      <c r="L70" s="41"/>
    </row>
    <row r="71" spans="2:12" ht="141.75" x14ac:dyDescent="0.25">
      <c r="B71" s="9">
        <v>63</v>
      </c>
      <c r="C71" s="10" t="s">
        <v>69</v>
      </c>
      <c r="D71" s="11" t="s">
        <v>131</v>
      </c>
      <c r="E71" s="13" t="s">
        <v>139</v>
      </c>
      <c r="F71" s="11" t="s">
        <v>138</v>
      </c>
      <c r="G71" s="15" t="s">
        <v>3</v>
      </c>
      <c r="H71" s="12">
        <f t="shared" si="0"/>
        <v>1780902</v>
      </c>
      <c r="I71" s="42"/>
      <c r="J71" s="42">
        <f>898658+807244</f>
        <v>1705902</v>
      </c>
      <c r="K71" s="42">
        <v>75000</v>
      </c>
      <c r="L71" s="41"/>
    </row>
    <row r="72" spans="2:12" ht="141.75" x14ac:dyDescent="0.25">
      <c r="B72" s="9">
        <v>64</v>
      </c>
      <c r="C72" s="10" t="s">
        <v>69</v>
      </c>
      <c r="D72" s="11" t="s">
        <v>10</v>
      </c>
      <c r="E72" s="13" t="s">
        <v>123</v>
      </c>
      <c r="F72" s="11" t="s">
        <v>140</v>
      </c>
      <c r="G72" s="15" t="s">
        <v>3</v>
      </c>
      <c r="H72" s="12">
        <f t="shared" si="0"/>
        <v>2391070</v>
      </c>
      <c r="I72" s="42">
        <v>1500000</v>
      </c>
      <c r="J72" s="42">
        <v>778570</v>
      </c>
      <c r="K72" s="42">
        <v>112500</v>
      </c>
      <c r="L72" s="41"/>
    </row>
    <row r="73" spans="2:12" ht="141.75" x14ac:dyDescent="0.25">
      <c r="B73" s="9">
        <v>65</v>
      </c>
      <c r="C73" s="10" t="s">
        <v>69</v>
      </c>
      <c r="D73" s="11" t="s">
        <v>26</v>
      </c>
      <c r="E73" s="13" t="s">
        <v>141</v>
      </c>
      <c r="F73" s="11" t="s">
        <v>142</v>
      </c>
      <c r="G73" s="15" t="s">
        <v>3</v>
      </c>
      <c r="H73" s="12">
        <f t="shared" si="0"/>
        <v>1142742</v>
      </c>
      <c r="I73" s="42"/>
      <c r="J73" s="42">
        <f>372000+658242</f>
        <v>1030242</v>
      </c>
      <c r="K73" s="42">
        <v>112500</v>
      </c>
      <c r="L73" s="41"/>
    </row>
    <row r="74" spans="2:12" ht="141.75" x14ac:dyDescent="0.25">
      <c r="B74" s="9">
        <v>66</v>
      </c>
      <c r="C74" s="10" t="s">
        <v>73</v>
      </c>
      <c r="D74" s="11" t="s">
        <v>127</v>
      </c>
      <c r="E74" s="13" t="s">
        <v>75</v>
      </c>
      <c r="F74" s="11" t="s">
        <v>12</v>
      </c>
      <c r="G74" s="15" t="s">
        <v>3</v>
      </c>
      <c r="H74" s="12">
        <f t="shared" ref="H74:H137" si="1">+I74+J74+K74+L74</f>
        <v>750000</v>
      </c>
      <c r="I74" s="42">
        <v>750000</v>
      </c>
      <c r="J74" s="42"/>
      <c r="K74" s="42"/>
      <c r="L74" s="41"/>
    </row>
    <row r="75" spans="2:12" ht="141.75" x14ac:dyDescent="0.25">
      <c r="B75" s="9">
        <v>67</v>
      </c>
      <c r="C75" s="10" t="s">
        <v>73</v>
      </c>
      <c r="D75" s="11" t="s">
        <v>128</v>
      </c>
      <c r="E75" s="13" t="s">
        <v>78</v>
      </c>
      <c r="F75" s="11" t="s">
        <v>12</v>
      </c>
      <c r="G75" s="15" t="s">
        <v>3</v>
      </c>
      <c r="H75" s="12">
        <f t="shared" si="1"/>
        <v>750000</v>
      </c>
      <c r="I75" s="42">
        <v>750000</v>
      </c>
      <c r="J75" s="42"/>
      <c r="K75" s="42"/>
      <c r="L75" s="41"/>
    </row>
    <row r="76" spans="2:12" ht="141.75" x14ac:dyDescent="0.25">
      <c r="B76" s="9">
        <v>68</v>
      </c>
      <c r="C76" s="10" t="s">
        <v>73</v>
      </c>
      <c r="D76" s="11" t="s">
        <v>127</v>
      </c>
      <c r="E76" s="13" t="s">
        <v>75</v>
      </c>
      <c r="F76" s="11" t="s">
        <v>13</v>
      </c>
      <c r="G76" s="15" t="s">
        <v>3</v>
      </c>
      <c r="H76" s="12">
        <f t="shared" si="1"/>
        <v>560000</v>
      </c>
      <c r="I76" s="42">
        <v>560000</v>
      </c>
      <c r="J76" s="42"/>
      <c r="K76" s="42"/>
      <c r="L76" s="41"/>
    </row>
    <row r="77" spans="2:12" ht="141.75" x14ac:dyDescent="0.25">
      <c r="B77" s="9">
        <v>69</v>
      </c>
      <c r="C77" s="10" t="s">
        <v>73</v>
      </c>
      <c r="D77" s="11" t="s">
        <v>128</v>
      </c>
      <c r="E77" s="13" t="s">
        <v>78</v>
      </c>
      <c r="F77" s="11" t="s">
        <v>13</v>
      </c>
      <c r="G77" s="15" t="s">
        <v>3</v>
      </c>
      <c r="H77" s="12">
        <f t="shared" si="1"/>
        <v>550000</v>
      </c>
      <c r="I77" s="42">
        <v>550000</v>
      </c>
      <c r="J77" s="42"/>
      <c r="K77" s="42"/>
      <c r="L77" s="41"/>
    </row>
    <row r="78" spans="2:12" ht="141.75" x14ac:dyDescent="0.25">
      <c r="B78" s="9">
        <v>70</v>
      </c>
      <c r="C78" s="10" t="s">
        <v>73</v>
      </c>
      <c r="D78" s="11" t="s">
        <v>9</v>
      </c>
      <c r="E78" s="13" t="s">
        <v>85</v>
      </c>
      <c r="F78" s="11" t="s">
        <v>35</v>
      </c>
      <c r="G78" s="15" t="s">
        <v>3</v>
      </c>
      <c r="H78" s="12">
        <f t="shared" si="1"/>
        <v>1000000</v>
      </c>
      <c r="I78" s="42">
        <v>1000000</v>
      </c>
      <c r="J78" s="42"/>
      <c r="K78" s="42"/>
      <c r="L78" s="41"/>
    </row>
    <row r="79" spans="2:12" ht="141.75" x14ac:dyDescent="0.25">
      <c r="B79" s="9">
        <v>71</v>
      </c>
      <c r="C79" s="10" t="s">
        <v>69</v>
      </c>
      <c r="D79" s="11" t="s">
        <v>118</v>
      </c>
      <c r="E79" s="13" t="s">
        <v>143</v>
      </c>
      <c r="F79" s="11" t="s">
        <v>144</v>
      </c>
      <c r="G79" s="15" t="s">
        <v>3</v>
      </c>
      <c r="H79" s="12">
        <f t="shared" si="1"/>
        <v>37500</v>
      </c>
      <c r="I79" s="42"/>
      <c r="J79" s="42"/>
      <c r="K79" s="42">
        <v>37500</v>
      </c>
      <c r="L79" s="41"/>
    </row>
    <row r="80" spans="2:12" ht="141.75" x14ac:dyDescent="0.25">
      <c r="B80" s="9">
        <v>72</v>
      </c>
      <c r="C80" s="10" t="s">
        <v>69</v>
      </c>
      <c r="D80" s="11" t="s">
        <v>145</v>
      </c>
      <c r="E80" s="13" t="s">
        <v>113</v>
      </c>
      <c r="F80" s="11" t="s">
        <v>146</v>
      </c>
      <c r="G80" s="15" t="s">
        <v>3</v>
      </c>
      <c r="H80" s="12">
        <f t="shared" si="1"/>
        <v>112500</v>
      </c>
      <c r="I80" s="42"/>
      <c r="J80" s="42"/>
      <c r="K80" s="42">
        <v>112500</v>
      </c>
      <c r="L80" s="41"/>
    </row>
    <row r="81" spans="2:12" ht="141.75" x14ac:dyDescent="0.25">
      <c r="B81" s="9">
        <v>73</v>
      </c>
      <c r="C81" s="10" t="s">
        <v>69</v>
      </c>
      <c r="D81" s="11" t="s">
        <v>106</v>
      </c>
      <c r="E81" s="13" t="s">
        <v>147</v>
      </c>
      <c r="F81" s="11" t="s">
        <v>146</v>
      </c>
      <c r="G81" s="15" t="s">
        <v>3</v>
      </c>
      <c r="H81" s="12">
        <f t="shared" si="1"/>
        <v>112500</v>
      </c>
      <c r="I81" s="42"/>
      <c r="J81" s="42"/>
      <c r="K81" s="42">
        <v>112500</v>
      </c>
      <c r="L81" s="41"/>
    </row>
    <row r="82" spans="2:12" ht="141.75" x14ac:dyDescent="0.25">
      <c r="B82" s="9">
        <v>74</v>
      </c>
      <c r="C82" s="10" t="s">
        <v>69</v>
      </c>
      <c r="D82" s="11" t="s">
        <v>9</v>
      </c>
      <c r="E82" s="13" t="s">
        <v>111</v>
      </c>
      <c r="F82" s="11" t="s">
        <v>148</v>
      </c>
      <c r="G82" s="15" t="s">
        <v>3</v>
      </c>
      <c r="H82" s="12">
        <f t="shared" si="1"/>
        <v>536114</v>
      </c>
      <c r="I82" s="42"/>
      <c r="J82" s="42">
        <f>249307+249307</f>
        <v>498614</v>
      </c>
      <c r="K82" s="42">
        <v>37500</v>
      </c>
      <c r="L82" s="41"/>
    </row>
    <row r="83" spans="2:12" ht="141.75" x14ac:dyDescent="0.25">
      <c r="B83" s="9">
        <v>75</v>
      </c>
      <c r="C83" s="10" t="s">
        <v>69</v>
      </c>
      <c r="D83" s="11" t="s">
        <v>106</v>
      </c>
      <c r="E83" s="13" t="s">
        <v>147</v>
      </c>
      <c r="F83" s="11" t="s">
        <v>149</v>
      </c>
      <c r="G83" s="15" t="s">
        <v>3</v>
      </c>
      <c r="H83" s="12">
        <f t="shared" si="1"/>
        <v>112500</v>
      </c>
      <c r="I83" s="42"/>
      <c r="J83" s="42"/>
      <c r="K83" s="42">
        <v>112500</v>
      </c>
      <c r="L83" s="41"/>
    </row>
    <row r="84" spans="2:12" ht="141.75" x14ac:dyDescent="0.25">
      <c r="B84" s="9">
        <v>76</v>
      </c>
      <c r="C84" s="10" t="s">
        <v>69</v>
      </c>
      <c r="D84" s="11" t="s">
        <v>127</v>
      </c>
      <c r="E84" s="13" t="s">
        <v>75</v>
      </c>
      <c r="F84" s="11" t="s">
        <v>36</v>
      </c>
      <c r="G84" s="15" t="s">
        <v>3</v>
      </c>
      <c r="H84" s="12">
        <f t="shared" si="1"/>
        <v>560000</v>
      </c>
      <c r="I84" s="42">
        <v>560000</v>
      </c>
      <c r="J84" s="42"/>
      <c r="K84" s="42"/>
      <c r="L84" s="41"/>
    </row>
    <row r="85" spans="2:12" ht="141.75" x14ac:dyDescent="0.25">
      <c r="B85" s="9">
        <v>77</v>
      </c>
      <c r="C85" s="10" t="s">
        <v>73</v>
      </c>
      <c r="D85" s="11" t="s">
        <v>128</v>
      </c>
      <c r="E85" s="13" t="s">
        <v>78</v>
      </c>
      <c r="F85" s="11" t="s">
        <v>36</v>
      </c>
      <c r="G85" s="15" t="s">
        <v>3</v>
      </c>
      <c r="H85" s="12">
        <f t="shared" si="1"/>
        <v>550000</v>
      </c>
      <c r="I85" s="42">
        <v>550000</v>
      </c>
      <c r="J85" s="42"/>
      <c r="K85" s="42"/>
      <c r="L85" s="44"/>
    </row>
    <row r="86" spans="2:12" ht="189" x14ac:dyDescent="0.25">
      <c r="B86" s="9">
        <v>78</v>
      </c>
      <c r="C86" s="10" t="s">
        <v>96</v>
      </c>
      <c r="D86" s="11" t="s">
        <v>150</v>
      </c>
      <c r="E86" s="13" t="s">
        <v>151</v>
      </c>
      <c r="F86" s="11" t="s">
        <v>98</v>
      </c>
      <c r="G86" s="15" t="s">
        <v>3</v>
      </c>
      <c r="H86" s="12">
        <f t="shared" si="1"/>
        <v>2340000</v>
      </c>
      <c r="I86" s="42">
        <v>2340000</v>
      </c>
      <c r="J86" s="42"/>
      <c r="K86" s="42"/>
      <c r="L86" s="44"/>
    </row>
    <row r="87" spans="2:12" ht="94.5" x14ac:dyDescent="0.25">
      <c r="B87" s="9">
        <v>79</v>
      </c>
      <c r="C87" s="10" t="s">
        <v>152</v>
      </c>
      <c r="D87" s="11" t="s">
        <v>118</v>
      </c>
      <c r="E87" s="13" t="s">
        <v>117</v>
      </c>
      <c r="F87" s="11" t="s">
        <v>99</v>
      </c>
      <c r="G87" s="15" t="s">
        <v>3</v>
      </c>
      <c r="H87" s="12">
        <f t="shared" si="1"/>
        <v>203250</v>
      </c>
      <c r="I87" s="42"/>
      <c r="J87" s="42">
        <f>45375+45375</f>
        <v>90750</v>
      </c>
      <c r="K87" s="42">
        <v>112500</v>
      </c>
      <c r="L87" s="45"/>
    </row>
    <row r="88" spans="2:12" ht="94.5" x14ac:dyDescent="0.25">
      <c r="B88" s="9">
        <v>80</v>
      </c>
      <c r="C88" s="10" t="s">
        <v>152</v>
      </c>
      <c r="D88" s="11" t="s">
        <v>15</v>
      </c>
      <c r="E88" s="13" t="s">
        <v>153</v>
      </c>
      <c r="F88" s="11" t="s">
        <v>99</v>
      </c>
      <c r="G88" s="15" t="s">
        <v>3</v>
      </c>
      <c r="H88" s="12">
        <f t="shared" si="1"/>
        <v>350125</v>
      </c>
      <c r="I88" s="42"/>
      <c r="J88" s="42">
        <f>199000+76125</f>
        <v>275125</v>
      </c>
      <c r="K88" s="42">
        <v>75000</v>
      </c>
      <c r="L88" s="44"/>
    </row>
    <row r="89" spans="2:12" ht="94.5" x14ac:dyDescent="0.25">
      <c r="B89" s="9">
        <v>81</v>
      </c>
      <c r="C89" s="10" t="s">
        <v>152</v>
      </c>
      <c r="D89" s="11" t="s">
        <v>21</v>
      </c>
      <c r="E89" s="13" t="s">
        <v>154</v>
      </c>
      <c r="F89" s="11" t="s">
        <v>99</v>
      </c>
      <c r="G89" s="11" t="s">
        <v>3</v>
      </c>
      <c r="H89" s="12">
        <f t="shared" si="1"/>
        <v>2490960</v>
      </c>
      <c r="I89" s="42">
        <v>1800960</v>
      </c>
      <c r="J89" s="42">
        <f>270000+270000</f>
        <v>540000</v>
      </c>
      <c r="K89" s="42">
        <v>150000</v>
      </c>
      <c r="L89" s="44"/>
    </row>
    <row r="90" spans="2:12" ht="141.75" x14ac:dyDescent="0.25">
      <c r="B90" s="9">
        <v>82</v>
      </c>
      <c r="C90" s="10" t="s">
        <v>69</v>
      </c>
      <c r="D90" s="11" t="s">
        <v>28</v>
      </c>
      <c r="E90" s="13" t="s">
        <v>155</v>
      </c>
      <c r="F90" s="11" t="s">
        <v>156</v>
      </c>
      <c r="G90" s="11" t="s">
        <v>3</v>
      </c>
      <c r="H90" s="12">
        <f t="shared" si="1"/>
        <v>856500</v>
      </c>
      <c r="I90" s="42"/>
      <c r="J90" s="42">
        <f>372000+372000</f>
        <v>744000</v>
      </c>
      <c r="K90" s="42">
        <v>112500</v>
      </c>
      <c r="L90" s="44"/>
    </row>
    <row r="91" spans="2:12" ht="141.75" x14ac:dyDescent="0.25">
      <c r="B91" s="9">
        <v>83</v>
      </c>
      <c r="C91" s="10" t="s">
        <v>69</v>
      </c>
      <c r="D91" s="11" t="s">
        <v>10</v>
      </c>
      <c r="E91" s="13" t="s">
        <v>123</v>
      </c>
      <c r="F91" s="11" t="s">
        <v>157</v>
      </c>
      <c r="G91" s="11" t="s">
        <v>3</v>
      </c>
      <c r="H91" s="12">
        <f t="shared" si="1"/>
        <v>2317620</v>
      </c>
      <c r="I91" s="42">
        <v>1500000</v>
      </c>
      <c r="J91" s="42">
        <v>705120</v>
      </c>
      <c r="K91" s="42">
        <v>112500</v>
      </c>
      <c r="L91" s="44"/>
    </row>
    <row r="92" spans="2:12" ht="94.5" x14ac:dyDescent="0.25">
      <c r="B92" s="9">
        <v>84</v>
      </c>
      <c r="C92" s="10" t="s">
        <v>152</v>
      </c>
      <c r="D92" s="11" t="s">
        <v>131</v>
      </c>
      <c r="E92" s="13" t="s">
        <v>158</v>
      </c>
      <c r="F92" s="11" t="s">
        <v>48</v>
      </c>
      <c r="G92" s="11" t="s">
        <v>3</v>
      </c>
      <c r="H92" s="12">
        <f t="shared" si="1"/>
        <v>1534545</v>
      </c>
      <c r="I92" s="42"/>
      <c r="J92" s="42">
        <f>904045+443000</f>
        <v>1347045</v>
      </c>
      <c r="K92" s="42">
        <v>187500</v>
      </c>
      <c r="L92" s="44"/>
    </row>
    <row r="93" spans="2:12" ht="94.5" x14ac:dyDescent="0.25">
      <c r="B93" s="9">
        <v>85</v>
      </c>
      <c r="C93" s="10" t="s">
        <v>152</v>
      </c>
      <c r="D93" s="11" t="s">
        <v>28</v>
      </c>
      <c r="E93" s="13" t="s">
        <v>159</v>
      </c>
      <c r="F93" s="11" t="s">
        <v>48</v>
      </c>
      <c r="G93" s="11" t="s">
        <v>3</v>
      </c>
      <c r="H93" s="12">
        <f t="shared" si="1"/>
        <v>1516799</v>
      </c>
      <c r="I93" s="42"/>
      <c r="J93" s="42">
        <f>901199+390600</f>
        <v>1291799</v>
      </c>
      <c r="K93" s="42">
        <v>225000</v>
      </c>
      <c r="L93" s="44"/>
    </row>
    <row r="94" spans="2:12" ht="94.5" x14ac:dyDescent="0.25">
      <c r="B94" s="9">
        <v>86</v>
      </c>
      <c r="C94" s="10" t="s">
        <v>152</v>
      </c>
      <c r="D94" s="11" t="s">
        <v>29</v>
      </c>
      <c r="E94" s="13" t="s">
        <v>160</v>
      </c>
      <c r="F94" s="11" t="s">
        <v>48</v>
      </c>
      <c r="G94" s="11" t="s">
        <v>3</v>
      </c>
      <c r="H94" s="12">
        <f t="shared" si="1"/>
        <v>1506337</v>
      </c>
      <c r="I94" s="42"/>
      <c r="J94" s="42">
        <f>700650+655687</f>
        <v>1356337</v>
      </c>
      <c r="K94" s="42">
        <v>150000</v>
      </c>
      <c r="L94" s="44"/>
    </row>
    <row r="95" spans="2:12" ht="94.5" x14ac:dyDescent="0.25">
      <c r="B95" s="9">
        <v>87</v>
      </c>
      <c r="C95" s="10" t="s">
        <v>152</v>
      </c>
      <c r="D95" s="11" t="s">
        <v>161</v>
      </c>
      <c r="E95" s="13" t="s">
        <v>162</v>
      </c>
      <c r="F95" s="11" t="s">
        <v>48</v>
      </c>
      <c r="G95" s="11" t="s">
        <v>3</v>
      </c>
      <c r="H95" s="12">
        <f t="shared" si="1"/>
        <v>4598578</v>
      </c>
      <c r="I95" s="42">
        <v>2100000</v>
      </c>
      <c r="J95" s="42">
        <f>1167605+1143473</f>
        <v>2311078</v>
      </c>
      <c r="K95" s="42">
        <v>187500</v>
      </c>
      <c r="L95" s="44"/>
    </row>
    <row r="96" spans="2:12" ht="141.75" x14ac:dyDescent="0.25">
      <c r="B96" s="9">
        <v>88</v>
      </c>
      <c r="C96" s="10" t="s">
        <v>69</v>
      </c>
      <c r="D96" s="11" t="s">
        <v>131</v>
      </c>
      <c r="E96" s="13" t="s">
        <v>163</v>
      </c>
      <c r="F96" s="11" t="s">
        <v>19</v>
      </c>
      <c r="G96" s="11" t="s">
        <v>3</v>
      </c>
      <c r="H96" s="12">
        <f t="shared" si="1"/>
        <v>1745000</v>
      </c>
      <c r="I96" s="42">
        <v>784000</v>
      </c>
      <c r="J96" s="42">
        <f>443000+443000</f>
        <v>886000</v>
      </c>
      <c r="K96" s="42">
        <v>75000</v>
      </c>
      <c r="L96" s="46"/>
    </row>
    <row r="97" spans="2:12" ht="141.75" x14ac:dyDescent="0.25">
      <c r="B97" s="9">
        <v>89</v>
      </c>
      <c r="C97" s="10" t="s">
        <v>69</v>
      </c>
      <c r="D97" s="11" t="s">
        <v>118</v>
      </c>
      <c r="E97" s="13" t="s">
        <v>143</v>
      </c>
      <c r="F97" s="11" t="s">
        <v>164</v>
      </c>
      <c r="G97" s="11" t="s">
        <v>3</v>
      </c>
      <c r="H97" s="12">
        <f t="shared" si="1"/>
        <v>37500</v>
      </c>
      <c r="I97" s="42"/>
      <c r="J97" s="42"/>
      <c r="K97" s="42">
        <v>37500</v>
      </c>
      <c r="L97" s="44"/>
    </row>
    <row r="98" spans="2:12" ht="141.75" x14ac:dyDescent="0.25">
      <c r="B98" s="9">
        <v>90</v>
      </c>
      <c r="C98" s="10" t="s">
        <v>69</v>
      </c>
      <c r="D98" s="11" t="s">
        <v>10</v>
      </c>
      <c r="E98" s="13" t="s">
        <v>129</v>
      </c>
      <c r="F98" s="11" t="s">
        <v>165</v>
      </c>
      <c r="G98" s="11" t="s">
        <v>3</v>
      </c>
      <c r="H98" s="12">
        <f t="shared" si="1"/>
        <v>2150000</v>
      </c>
      <c r="I98" s="42">
        <v>2000000</v>
      </c>
      <c r="J98" s="42"/>
      <c r="K98" s="42">
        <v>150000</v>
      </c>
      <c r="L98" s="44"/>
    </row>
    <row r="99" spans="2:12" ht="141.75" x14ac:dyDescent="0.25">
      <c r="B99" s="9">
        <v>91</v>
      </c>
      <c r="C99" s="10" t="s">
        <v>69</v>
      </c>
      <c r="D99" s="11" t="s">
        <v>131</v>
      </c>
      <c r="E99" s="13" t="s">
        <v>139</v>
      </c>
      <c r="F99" s="11" t="s">
        <v>166</v>
      </c>
      <c r="G99" s="11" t="s">
        <v>3</v>
      </c>
      <c r="H99" s="12">
        <f t="shared" si="1"/>
        <v>1780902</v>
      </c>
      <c r="I99" s="42"/>
      <c r="J99" s="42">
        <f>898658+807244</f>
        <v>1705902</v>
      </c>
      <c r="K99" s="42">
        <v>75000</v>
      </c>
      <c r="L99" s="44"/>
    </row>
    <row r="100" spans="2:12" ht="141.75" x14ac:dyDescent="0.25">
      <c r="B100" s="9">
        <v>92</v>
      </c>
      <c r="C100" s="10" t="s">
        <v>69</v>
      </c>
      <c r="D100" s="11" t="s">
        <v>122</v>
      </c>
      <c r="E100" s="13" t="s">
        <v>141</v>
      </c>
      <c r="F100" s="11" t="s">
        <v>18</v>
      </c>
      <c r="G100" s="11" t="s">
        <v>3</v>
      </c>
      <c r="H100" s="12">
        <f t="shared" si="1"/>
        <v>1063293</v>
      </c>
      <c r="I100" s="42"/>
      <c r="J100" s="42">
        <f>950793</f>
        <v>950793</v>
      </c>
      <c r="K100" s="42">
        <v>112500</v>
      </c>
      <c r="L100" s="44"/>
    </row>
    <row r="101" spans="2:12" ht="141.75" x14ac:dyDescent="0.25">
      <c r="B101" s="9">
        <v>93</v>
      </c>
      <c r="C101" s="10" t="s">
        <v>69</v>
      </c>
      <c r="D101" s="11" t="s">
        <v>28</v>
      </c>
      <c r="E101" s="13" t="s">
        <v>119</v>
      </c>
      <c r="F101" s="11" t="s">
        <v>167</v>
      </c>
      <c r="G101" s="11" t="s">
        <v>3</v>
      </c>
      <c r="H101" s="12">
        <f t="shared" si="1"/>
        <v>856500</v>
      </c>
      <c r="I101" s="42"/>
      <c r="J101" s="42">
        <f>372000+372000</f>
        <v>744000</v>
      </c>
      <c r="K101" s="42">
        <v>112500</v>
      </c>
      <c r="L101" s="44"/>
    </row>
    <row r="102" spans="2:12" ht="141.75" x14ac:dyDescent="0.25">
      <c r="B102" s="9">
        <v>94</v>
      </c>
      <c r="C102" s="10" t="s">
        <v>69</v>
      </c>
      <c r="D102" s="11" t="s">
        <v>28</v>
      </c>
      <c r="E102" s="13" t="s">
        <v>168</v>
      </c>
      <c r="F102" s="11" t="s">
        <v>20</v>
      </c>
      <c r="G102" s="11" t="s">
        <v>3</v>
      </c>
      <c r="H102" s="12">
        <f t="shared" si="1"/>
        <v>914100</v>
      </c>
      <c r="I102" s="42"/>
      <c r="J102" s="42">
        <f>270000+141000+390600</f>
        <v>801600</v>
      </c>
      <c r="K102" s="42">
        <v>112500</v>
      </c>
      <c r="L102" s="44"/>
    </row>
    <row r="103" spans="2:12" ht="141.75" x14ac:dyDescent="0.25">
      <c r="B103" s="9">
        <v>95</v>
      </c>
      <c r="C103" s="10" t="s">
        <v>73</v>
      </c>
      <c r="D103" s="11" t="s">
        <v>127</v>
      </c>
      <c r="E103" s="13" t="s">
        <v>75</v>
      </c>
      <c r="F103" s="11" t="s">
        <v>58</v>
      </c>
      <c r="G103" s="11" t="s">
        <v>3</v>
      </c>
      <c r="H103" s="12">
        <f t="shared" si="1"/>
        <v>560000</v>
      </c>
      <c r="I103" s="42">
        <v>560000</v>
      </c>
      <c r="J103" s="42"/>
      <c r="K103" s="42"/>
      <c r="L103" s="44"/>
    </row>
    <row r="104" spans="2:12" ht="141.75" x14ac:dyDescent="0.25">
      <c r="B104" s="9">
        <v>96</v>
      </c>
      <c r="C104" s="10" t="s">
        <v>73</v>
      </c>
      <c r="D104" s="11" t="s">
        <v>128</v>
      </c>
      <c r="E104" s="13" t="s">
        <v>78</v>
      </c>
      <c r="F104" s="11" t="s">
        <v>58</v>
      </c>
      <c r="G104" s="15" t="s">
        <v>3</v>
      </c>
      <c r="H104" s="12">
        <f t="shared" si="1"/>
        <v>550000</v>
      </c>
      <c r="I104" s="42">
        <v>550000</v>
      </c>
      <c r="J104" s="42"/>
      <c r="K104" s="42"/>
      <c r="L104" s="45"/>
    </row>
    <row r="105" spans="2:12" ht="141.75" x14ac:dyDescent="0.25">
      <c r="B105" s="9">
        <v>97</v>
      </c>
      <c r="C105" s="10" t="s">
        <v>69</v>
      </c>
      <c r="D105" s="11" t="s">
        <v>70</v>
      </c>
      <c r="E105" s="13" t="s">
        <v>71</v>
      </c>
      <c r="F105" s="11" t="s">
        <v>101</v>
      </c>
      <c r="G105" s="11" t="s">
        <v>3</v>
      </c>
      <c r="H105" s="12">
        <f t="shared" si="1"/>
        <v>1560000</v>
      </c>
      <c r="I105" s="42">
        <v>1560000</v>
      </c>
      <c r="J105" s="42"/>
      <c r="K105" s="42"/>
      <c r="L105" s="47"/>
    </row>
    <row r="106" spans="2:12" ht="141.75" x14ac:dyDescent="0.25">
      <c r="B106" s="9">
        <v>98</v>
      </c>
      <c r="C106" s="10" t="s">
        <v>69</v>
      </c>
      <c r="D106" s="11" t="s">
        <v>122</v>
      </c>
      <c r="E106" s="13" t="s">
        <v>169</v>
      </c>
      <c r="F106" s="11" t="s">
        <v>170</v>
      </c>
      <c r="G106" s="11" t="s">
        <v>3</v>
      </c>
      <c r="H106" s="12">
        <f t="shared" si="1"/>
        <v>2604339</v>
      </c>
      <c r="I106" s="42">
        <v>560000</v>
      </c>
      <c r="J106" s="42">
        <f>744953+1224386</f>
        <v>1969339</v>
      </c>
      <c r="K106" s="42">
        <v>75000</v>
      </c>
      <c r="L106" s="47"/>
    </row>
    <row r="107" spans="2:12" ht="110.25" x14ac:dyDescent="0.25">
      <c r="B107" s="9">
        <v>99</v>
      </c>
      <c r="C107" s="10" t="s">
        <v>171</v>
      </c>
      <c r="D107" s="11" t="s">
        <v>106</v>
      </c>
      <c r="E107" s="13" t="s">
        <v>172</v>
      </c>
      <c r="F107" s="11" t="s">
        <v>59</v>
      </c>
      <c r="G107" s="11" t="s">
        <v>3</v>
      </c>
      <c r="H107" s="12">
        <f t="shared" si="1"/>
        <v>150000</v>
      </c>
      <c r="I107" s="42"/>
      <c r="J107" s="42"/>
      <c r="K107" s="42">
        <v>150000</v>
      </c>
      <c r="L107" s="47"/>
    </row>
    <row r="108" spans="2:12" ht="110.25" x14ac:dyDescent="0.25">
      <c r="B108" s="9">
        <v>100</v>
      </c>
      <c r="C108" s="10" t="s">
        <v>173</v>
      </c>
      <c r="D108" s="11" t="s">
        <v>28</v>
      </c>
      <c r="E108" s="13" t="s">
        <v>174</v>
      </c>
      <c r="F108" s="11" t="s">
        <v>59</v>
      </c>
      <c r="G108" s="11" t="s">
        <v>3</v>
      </c>
      <c r="H108" s="12">
        <f t="shared" si="1"/>
        <v>2560310</v>
      </c>
      <c r="I108" s="42">
        <v>1800000</v>
      </c>
      <c r="J108" s="42">
        <f>219710+390600</f>
        <v>610310</v>
      </c>
      <c r="K108" s="42">
        <v>150000</v>
      </c>
      <c r="L108" s="47"/>
    </row>
    <row r="109" spans="2:12" ht="110.25" x14ac:dyDescent="0.25">
      <c r="B109" s="9">
        <v>101</v>
      </c>
      <c r="C109" s="10" t="s">
        <v>104</v>
      </c>
      <c r="D109" s="11" t="s">
        <v>26</v>
      </c>
      <c r="E109" s="13" t="s">
        <v>175</v>
      </c>
      <c r="F109" s="11" t="s">
        <v>59</v>
      </c>
      <c r="G109" s="11" t="s">
        <v>3</v>
      </c>
      <c r="H109" s="12">
        <f t="shared" si="1"/>
        <v>7280000</v>
      </c>
      <c r="I109" s="42">
        <v>7280000</v>
      </c>
      <c r="J109" s="42"/>
      <c r="K109" s="42"/>
      <c r="L109" s="47"/>
    </row>
    <row r="110" spans="2:12" ht="141.75" x14ac:dyDescent="0.25">
      <c r="B110" s="9">
        <v>102</v>
      </c>
      <c r="C110" s="10" t="s">
        <v>69</v>
      </c>
      <c r="D110" s="11" t="s">
        <v>70</v>
      </c>
      <c r="E110" s="13" t="s">
        <v>71</v>
      </c>
      <c r="F110" s="11" t="s">
        <v>37</v>
      </c>
      <c r="G110" s="11" t="s">
        <v>3</v>
      </c>
      <c r="H110" s="12">
        <f t="shared" si="1"/>
        <v>2060000</v>
      </c>
      <c r="I110" s="42">
        <f>500000+1560000</f>
        <v>2060000</v>
      </c>
      <c r="J110" s="42"/>
      <c r="K110" s="42"/>
      <c r="L110" s="47"/>
    </row>
    <row r="111" spans="2:12" ht="141.75" x14ac:dyDescent="0.25">
      <c r="B111" s="9">
        <v>103</v>
      </c>
      <c r="C111" s="10" t="s">
        <v>69</v>
      </c>
      <c r="D111" s="11" t="s">
        <v>10</v>
      </c>
      <c r="E111" s="13" t="s">
        <v>129</v>
      </c>
      <c r="F111" s="11" t="s">
        <v>176</v>
      </c>
      <c r="G111" s="11" t="s">
        <v>3</v>
      </c>
      <c r="H111" s="12">
        <f t="shared" si="1"/>
        <v>2150000</v>
      </c>
      <c r="I111" s="42">
        <v>2000000</v>
      </c>
      <c r="J111" s="42"/>
      <c r="K111" s="42">
        <v>150000</v>
      </c>
      <c r="L111" s="47"/>
    </row>
    <row r="112" spans="2:12" ht="141.75" x14ac:dyDescent="0.25">
      <c r="B112" s="9">
        <v>104</v>
      </c>
      <c r="C112" s="10" t="s">
        <v>69</v>
      </c>
      <c r="D112" s="11" t="s">
        <v>9</v>
      </c>
      <c r="E112" s="13" t="s">
        <v>115</v>
      </c>
      <c r="F112" s="11" t="s">
        <v>23</v>
      </c>
      <c r="G112" s="11" t="s">
        <v>3</v>
      </c>
      <c r="H112" s="12">
        <f t="shared" si="1"/>
        <v>112500</v>
      </c>
      <c r="I112" s="42"/>
      <c r="J112" s="42"/>
      <c r="K112" s="42">
        <v>112500</v>
      </c>
      <c r="L112" s="47"/>
    </row>
    <row r="113" spans="2:12" ht="141.75" x14ac:dyDescent="0.25">
      <c r="B113" s="9">
        <v>105</v>
      </c>
      <c r="C113" s="10" t="s">
        <v>69</v>
      </c>
      <c r="D113" s="11" t="s">
        <v>177</v>
      </c>
      <c r="E113" s="13" t="s">
        <v>117</v>
      </c>
      <c r="F113" s="11" t="s">
        <v>22</v>
      </c>
      <c r="G113" s="11" t="s">
        <v>3</v>
      </c>
      <c r="H113" s="12">
        <f t="shared" si="1"/>
        <v>1548796</v>
      </c>
      <c r="I113" s="42">
        <v>500000</v>
      </c>
      <c r="J113" s="42">
        <f>417732+518564</f>
        <v>936296</v>
      </c>
      <c r="K113" s="42">
        <v>112500</v>
      </c>
      <c r="L113" s="47"/>
    </row>
    <row r="114" spans="2:12" ht="141.75" x14ac:dyDescent="0.25">
      <c r="B114" s="9">
        <v>106</v>
      </c>
      <c r="C114" s="10" t="s">
        <v>69</v>
      </c>
      <c r="D114" s="11" t="s">
        <v>26</v>
      </c>
      <c r="E114" s="13" t="s">
        <v>147</v>
      </c>
      <c r="F114" s="11" t="s">
        <v>178</v>
      </c>
      <c r="G114" s="11" t="s">
        <v>3</v>
      </c>
      <c r="H114" s="12">
        <f t="shared" si="1"/>
        <v>1939304</v>
      </c>
      <c r="I114" s="42">
        <f>450000+500000</f>
        <v>950000</v>
      </c>
      <c r="J114" s="42">
        <f>353527+523277</f>
        <v>876804</v>
      </c>
      <c r="K114" s="42">
        <v>112500</v>
      </c>
      <c r="L114" s="47"/>
    </row>
    <row r="115" spans="2:12" ht="141.75" x14ac:dyDescent="0.25">
      <c r="B115" s="9">
        <v>107</v>
      </c>
      <c r="C115" s="10" t="s">
        <v>69</v>
      </c>
      <c r="D115" s="11" t="s">
        <v>21</v>
      </c>
      <c r="E115" s="13" t="s">
        <v>129</v>
      </c>
      <c r="F115" s="11" t="s">
        <v>179</v>
      </c>
      <c r="G115" s="11" t="s">
        <v>3</v>
      </c>
      <c r="H115" s="12">
        <f t="shared" si="1"/>
        <v>2003220</v>
      </c>
      <c r="I115" s="42">
        <v>1350720</v>
      </c>
      <c r="J115" s="42">
        <f>270000+270000</f>
        <v>540000</v>
      </c>
      <c r="K115" s="42">
        <v>112500</v>
      </c>
      <c r="L115" s="47"/>
    </row>
    <row r="116" spans="2:12" ht="141.75" x14ac:dyDescent="0.25">
      <c r="B116" s="9">
        <v>108</v>
      </c>
      <c r="C116" s="10" t="s">
        <v>69</v>
      </c>
      <c r="D116" s="11" t="s">
        <v>74</v>
      </c>
      <c r="E116" s="13" t="s">
        <v>159</v>
      </c>
      <c r="F116" s="11" t="s">
        <v>31</v>
      </c>
      <c r="G116" s="11" t="s">
        <v>3</v>
      </c>
      <c r="H116" s="12">
        <f t="shared" si="1"/>
        <v>1734576</v>
      </c>
      <c r="I116" s="42"/>
      <c r="J116" s="42">
        <v>1547076</v>
      </c>
      <c r="K116" s="42">
        <v>187500</v>
      </c>
      <c r="L116" s="47"/>
    </row>
    <row r="117" spans="2:12" ht="94.5" x14ac:dyDescent="0.25">
      <c r="B117" s="9">
        <v>109</v>
      </c>
      <c r="C117" s="10" t="s">
        <v>152</v>
      </c>
      <c r="D117" s="11" t="s">
        <v>9</v>
      </c>
      <c r="E117" s="13" t="s">
        <v>180</v>
      </c>
      <c r="F117" s="11" t="s">
        <v>181</v>
      </c>
      <c r="G117" s="11" t="s">
        <v>3</v>
      </c>
      <c r="H117" s="12">
        <f t="shared" si="1"/>
        <v>686250</v>
      </c>
      <c r="I117" s="42"/>
      <c r="J117" s="42">
        <f>136875+136875</f>
        <v>273750</v>
      </c>
      <c r="K117" s="42">
        <v>412500</v>
      </c>
      <c r="L117" s="47"/>
    </row>
    <row r="118" spans="2:12" ht="94.5" x14ac:dyDescent="0.25">
      <c r="B118" s="9">
        <v>110</v>
      </c>
      <c r="C118" s="10" t="s">
        <v>152</v>
      </c>
      <c r="D118" s="11" t="s">
        <v>106</v>
      </c>
      <c r="E118" s="13" t="s">
        <v>162</v>
      </c>
      <c r="F118" s="11" t="s">
        <v>181</v>
      </c>
      <c r="G118" s="11" t="s">
        <v>3</v>
      </c>
      <c r="H118" s="12">
        <f t="shared" si="1"/>
        <v>391500</v>
      </c>
      <c r="I118" s="42"/>
      <c r="J118" s="42">
        <f>102000+102000</f>
        <v>204000</v>
      </c>
      <c r="K118" s="42">
        <v>187500</v>
      </c>
      <c r="L118" s="47"/>
    </row>
    <row r="119" spans="2:12" ht="94.5" x14ac:dyDescent="0.25">
      <c r="B119" s="9">
        <v>111</v>
      </c>
      <c r="C119" s="10" t="s">
        <v>152</v>
      </c>
      <c r="D119" s="11" t="s">
        <v>10</v>
      </c>
      <c r="E119" s="13" t="s">
        <v>182</v>
      </c>
      <c r="F119" s="11" t="s">
        <v>181</v>
      </c>
      <c r="G119" s="11" t="s">
        <v>3</v>
      </c>
      <c r="H119" s="12">
        <f t="shared" si="1"/>
        <v>3497250</v>
      </c>
      <c r="I119" s="42">
        <v>3000000</v>
      </c>
      <c r="J119" s="42">
        <f>136125+136125</f>
        <v>272250</v>
      </c>
      <c r="K119" s="42">
        <v>225000</v>
      </c>
      <c r="L119" s="47"/>
    </row>
    <row r="120" spans="2:12" ht="141.75" x14ac:dyDescent="0.25">
      <c r="B120" s="9">
        <v>112</v>
      </c>
      <c r="C120" s="10" t="s">
        <v>69</v>
      </c>
      <c r="D120" s="11" t="s">
        <v>10</v>
      </c>
      <c r="E120" s="13" t="s">
        <v>183</v>
      </c>
      <c r="F120" s="11" t="s">
        <v>184</v>
      </c>
      <c r="G120" s="11" t="s">
        <v>3</v>
      </c>
      <c r="H120" s="12">
        <f t="shared" si="1"/>
        <v>488685</v>
      </c>
      <c r="I120" s="42"/>
      <c r="J120" s="42">
        <f>352560+136125</f>
        <v>488685</v>
      </c>
      <c r="K120" s="42"/>
      <c r="L120" s="47"/>
    </row>
    <row r="121" spans="2:12" ht="141.75" x14ac:dyDescent="0.25">
      <c r="B121" s="9">
        <v>113</v>
      </c>
      <c r="C121" s="10" t="s">
        <v>69</v>
      </c>
      <c r="D121" s="11" t="s">
        <v>26</v>
      </c>
      <c r="E121" s="13" t="s">
        <v>141</v>
      </c>
      <c r="F121" s="11" t="s">
        <v>185</v>
      </c>
      <c r="G121" s="11" t="s">
        <v>3</v>
      </c>
      <c r="H121" s="12">
        <f t="shared" si="1"/>
        <v>1142742</v>
      </c>
      <c r="I121" s="42"/>
      <c r="J121" s="42">
        <f>372000+658242</f>
        <v>1030242</v>
      </c>
      <c r="K121" s="42">
        <v>112500</v>
      </c>
      <c r="L121" s="47"/>
    </row>
    <row r="122" spans="2:12" ht="141.75" x14ac:dyDescent="0.25">
      <c r="B122" s="9">
        <v>114</v>
      </c>
      <c r="C122" s="10" t="s">
        <v>69</v>
      </c>
      <c r="D122" s="11" t="s">
        <v>186</v>
      </c>
      <c r="E122" s="11" t="s">
        <v>110</v>
      </c>
      <c r="F122" s="11" t="s">
        <v>32</v>
      </c>
      <c r="G122" s="11" t="s">
        <v>3</v>
      </c>
      <c r="H122" s="12">
        <f t="shared" si="1"/>
        <v>1450000</v>
      </c>
      <c r="I122" s="36">
        <v>1450000</v>
      </c>
      <c r="J122" s="34"/>
      <c r="K122" s="36"/>
      <c r="L122" s="47"/>
    </row>
    <row r="123" spans="2:12" ht="141.75" x14ac:dyDescent="0.25">
      <c r="B123" s="9">
        <v>115</v>
      </c>
      <c r="C123" s="10" t="s">
        <v>69</v>
      </c>
      <c r="D123" s="11" t="s">
        <v>29</v>
      </c>
      <c r="E123" s="11" t="s">
        <v>187</v>
      </c>
      <c r="F123" s="11" t="s">
        <v>188</v>
      </c>
      <c r="G123" s="11" t="s">
        <v>3</v>
      </c>
      <c r="H123" s="12">
        <f t="shared" si="1"/>
        <v>2077901</v>
      </c>
      <c r="I123" s="48"/>
      <c r="J123" s="48">
        <v>1965401</v>
      </c>
      <c r="K123" s="48">
        <v>112500</v>
      </c>
      <c r="L123" s="47"/>
    </row>
    <row r="124" spans="2:12" ht="141.75" x14ac:dyDescent="0.25">
      <c r="B124" s="9">
        <v>116</v>
      </c>
      <c r="C124" s="10" t="s">
        <v>69</v>
      </c>
      <c r="D124" s="11" t="s">
        <v>9</v>
      </c>
      <c r="E124" s="11" t="s">
        <v>111</v>
      </c>
      <c r="F124" s="11" t="s">
        <v>112</v>
      </c>
      <c r="G124" s="11" t="s">
        <v>3</v>
      </c>
      <c r="H124" s="12">
        <f t="shared" si="1"/>
        <v>500000</v>
      </c>
      <c r="I124" s="34">
        <v>500000</v>
      </c>
      <c r="J124" s="34"/>
      <c r="K124" s="48"/>
      <c r="L124" s="47"/>
    </row>
    <row r="125" spans="2:12" ht="141.75" x14ac:dyDescent="0.25">
      <c r="B125" s="9">
        <v>117</v>
      </c>
      <c r="C125" s="10" t="s">
        <v>189</v>
      </c>
      <c r="D125" s="11" t="s">
        <v>28</v>
      </c>
      <c r="E125" s="13" t="s">
        <v>117</v>
      </c>
      <c r="F125" s="11" t="s">
        <v>116</v>
      </c>
      <c r="G125" s="11" t="s">
        <v>3</v>
      </c>
      <c r="H125" s="12">
        <f t="shared" si="1"/>
        <v>1650000</v>
      </c>
      <c r="I125" s="34">
        <v>1650000</v>
      </c>
      <c r="J125" s="34"/>
      <c r="K125" s="48"/>
      <c r="L125" s="47"/>
    </row>
    <row r="126" spans="2:12" ht="141.75" x14ac:dyDescent="0.25">
      <c r="B126" s="9">
        <v>118</v>
      </c>
      <c r="C126" s="10" t="s">
        <v>69</v>
      </c>
      <c r="D126" s="11" t="s">
        <v>9</v>
      </c>
      <c r="E126" s="11" t="s">
        <v>115</v>
      </c>
      <c r="F126" s="11" t="s">
        <v>116</v>
      </c>
      <c r="G126" s="11" t="s">
        <v>3</v>
      </c>
      <c r="H126" s="12">
        <f t="shared" si="1"/>
        <v>1680000</v>
      </c>
      <c r="I126" s="34">
        <v>1680000</v>
      </c>
      <c r="J126" s="34"/>
      <c r="K126" s="48"/>
      <c r="L126" s="47"/>
    </row>
    <row r="127" spans="2:12" ht="141.75" x14ac:dyDescent="0.25">
      <c r="B127" s="9">
        <v>119</v>
      </c>
      <c r="C127" s="10" t="s">
        <v>69</v>
      </c>
      <c r="D127" s="11" t="s">
        <v>30</v>
      </c>
      <c r="E127" s="11" t="s">
        <v>119</v>
      </c>
      <c r="F127" s="11" t="s">
        <v>53</v>
      </c>
      <c r="G127" s="11" t="s">
        <v>3</v>
      </c>
      <c r="H127" s="12">
        <f t="shared" si="1"/>
        <v>1500000</v>
      </c>
      <c r="I127" s="34">
        <v>1500000</v>
      </c>
      <c r="J127" s="34"/>
      <c r="K127" s="34"/>
      <c r="L127" s="47"/>
    </row>
    <row r="128" spans="2:12" ht="141.75" x14ac:dyDescent="0.25">
      <c r="B128" s="9">
        <v>120</v>
      </c>
      <c r="C128" s="10" t="s">
        <v>69</v>
      </c>
      <c r="D128" s="11" t="s">
        <v>190</v>
      </c>
      <c r="E128" s="11" t="s">
        <v>125</v>
      </c>
      <c r="F128" s="11" t="s">
        <v>126</v>
      </c>
      <c r="G128" s="11" t="s">
        <v>3</v>
      </c>
      <c r="H128" s="12">
        <f t="shared" si="1"/>
        <v>1120000</v>
      </c>
      <c r="I128" s="34">
        <v>1120000</v>
      </c>
      <c r="J128" s="48"/>
      <c r="K128" s="48"/>
      <c r="L128" s="47"/>
    </row>
    <row r="129" spans="2:12" ht="141.75" x14ac:dyDescent="0.25">
      <c r="B129" s="9">
        <v>121</v>
      </c>
      <c r="C129" s="10" t="s">
        <v>69</v>
      </c>
      <c r="D129" s="11" t="s">
        <v>21</v>
      </c>
      <c r="E129" s="11" t="s">
        <v>191</v>
      </c>
      <c r="F129" s="11" t="s">
        <v>27</v>
      </c>
      <c r="G129" s="11" t="s">
        <v>3</v>
      </c>
      <c r="H129" s="12">
        <f t="shared" si="1"/>
        <v>692383</v>
      </c>
      <c r="I129" s="34"/>
      <c r="J129" s="34">
        <v>617383</v>
      </c>
      <c r="K129" s="48">
        <v>75000</v>
      </c>
      <c r="L129" s="47"/>
    </row>
    <row r="130" spans="2:12" ht="63" x14ac:dyDescent="0.25">
      <c r="B130" s="9">
        <v>122</v>
      </c>
      <c r="C130" s="14" t="s">
        <v>192</v>
      </c>
      <c r="D130" s="15" t="s">
        <v>26</v>
      </c>
      <c r="E130" s="15" t="s">
        <v>193</v>
      </c>
      <c r="F130" s="15" t="s">
        <v>33</v>
      </c>
      <c r="G130" s="15" t="s">
        <v>3</v>
      </c>
      <c r="H130" s="12">
        <f t="shared" si="1"/>
        <v>1580015</v>
      </c>
      <c r="I130" s="39"/>
      <c r="J130" s="39">
        <v>1505015</v>
      </c>
      <c r="K130" s="49">
        <v>75000</v>
      </c>
      <c r="L130" s="50"/>
    </row>
    <row r="131" spans="2:12" ht="63" x14ac:dyDescent="0.25">
      <c r="B131" s="9">
        <v>123</v>
      </c>
      <c r="C131" s="14" t="s">
        <v>192</v>
      </c>
      <c r="D131" s="15" t="s">
        <v>26</v>
      </c>
      <c r="E131" s="15" t="s">
        <v>194</v>
      </c>
      <c r="F131" s="15" t="s">
        <v>34</v>
      </c>
      <c r="G131" s="15" t="s">
        <v>3</v>
      </c>
      <c r="H131" s="12">
        <f t="shared" si="1"/>
        <v>1580015</v>
      </c>
      <c r="I131" s="39"/>
      <c r="J131" s="39">
        <v>1505015</v>
      </c>
      <c r="K131" s="49">
        <v>75000</v>
      </c>
      <c r="L131" s="50"/>
    </row>
    <row r="132" spans="2:12" ht="141.75" x14ac:dyDescent="0.25">
      <c r="B132" s="9">
        <v>124</v>
      </c>
      <c r="C132" s="10" t="s">
        <v>69</v>
      </c>
      <c r="D132" s="11" t="s">
        <v>11</v>
      </c>
      <c r="E132" s="11" t="s">
        <v>115</v>
      </c>
      <c r="F132" s="11" t="s">
        <v>83</v>
      </c>
      <c r="G132" s="11" t="s">
        <v>3</v>
      </c>
      <c r="H132" s="12">
        <f t="shared" si="1"/>
        <v>2200000</v>
      </c>
      <c r="I132" s="34">
        <v>2200000</v>
      </c>
      <c r="J132" s="34"/>
      <c r="K132" s="34"/>
      <c r="L132" s="47"/>
    </row>
    <row r="133" spans="2:12" ht="141.75" x14ac:dyDescent="0.25">
      <c r="B133" s="9">
        <v>125</v>
      </c>
      <c r="C133" s="10" t="s">
        <v>69</v>
      </c>
      <c r="D133" s="11" t="s">
        <v>195</v>
      </c>
      <c r="E133" s="11" t="s">
        <v>196</v>
      </c>
      <c r="F133" s="11" t="s">
        <v>197</v>
      </c>
      <c r="G133" s="11" t="s">
        <v>3</v>
      </c>
      <c r="H133" s="12">
        <f t="shared" si="1"/>
        <v>4484809</v>
      </c>
      <c r="I133" s="34">
        <v>2470000</v>
      </c>
      <c r="J133" s="34">
        <v>1752309</v>
      </c>
      <c r="K133" s="48">
        <v>262500</v>
      </c>
      <c r="L133" s="47"/>
    </row>
    <row r="134" spans="2:12" ht="141.75" x14ac:dyDescent="0.25">
      <c r="B134" s="9">
        <v>126</v>
      </c>
      <c r="C134" s="10" t="s">
        <v>69</v>
      </c>
      <c r="D134" s="11" t="s">
        <v>190</v>
      </c>
      <c r="E134" s="11" t="s">
        <v>125</v>
      </c>
      <c r="F134" s="11" t="s">
        <v>132</v>
      </c>
      <c r="G134" s="11" t="s">
        <v>3</v>
      </c>
      <c r="H134" s="12">
        <f t="shared" si="1"/>
        <v>1120000</v>
      </c>
      <c r="I134" s="34">
        <v>1120000</v>
      </c>
      <c r="J134" s="34"/>
      <c r="K134" s="48"/>
      <c r="L134" s="47"/>
    </row>
    <row r="135" spans="2:12" ht="126" x14ac:dyDescent="0.25">
      <c r="B135" s="9">
        <v>127</v>
      </c>
      <c r="C135" s="10" t="s">
        <v>198</v>
      </c>
      <c r="D135" s="11" t="s">
        <v>10</v>
      </c>
      <c r="E135" s="11" t="s">
        <v>199</v>
      </c>
      <c r="F135" s="11" t="s">
        <v>200</v>
      </c>
      <c r="G135" s="11" t="s">
        <v>3</v>
      </c>
      <c r="H135" s="12">
        <f t="shared" si="1"/>
        <v>2822139</v>
      </c>
      <c r="I135" s="34">
        <v>2000000</v>
      </c>
      <c r="J135" s="34">
        <v>672139</v>
      </c>
      <c r="K135" s="48">
        <v>150000</v>
      </c>
      <c r="L135" s="47"/>
    </row>
    <row r="136" spans="2:12" ht="141.75" x14ac:dyDescent="0.25">
      <c r="B136" s="9">
        <v>128</v>
      </c>
      <c r="C136" s="10" t="s">
        <v>69</v>
      </c>
      <c r="D136" s="11" t="s">
        <v>30</v>
      </c>
      <c r="E136" s="11" t="s">
        <v>201</v>
      </c>
      <c r="F136" s="11" t="s">
        <v>133</v>
      </c>
      <c r="G136" s="11" t="s">
        <v>3</v>
      </c>
      <c r="H136" s="12">
        <f t="shared" si="1"/>
        <v>37500</v>
      </c>
      <c r="I136" s="34"/>
      <c r="J136" s="34"/>
      <c r="K136" s="48">
        <v>37500</v>
      </c>
      <c r="L136" s="47"/>
    </row>
    <row r="137" spans="2:12" ht="141.75" x14ac:dyDescent="0.25">
      <c r="B137" s="9">
        <v>129</v>
      </c>
      <c r="C137" s="10" t="s">
        <v>69</v>
      </c>
      <c r="D137" s="11" t="s">
        <v>195</v>
      </c>
      <c r="E137" s="11" t="s">
        <v>196</v>
      </c>
      <c r="F137" s="11" t="s">
        <v>202</v>
      </c>
      <c r="G137" s="11" t="s">
        <v>3</v>
      </c>
      <c r="H137" s="12">
        <f t="shared" si="1"/>
        <v>4784809</v>
      </c>
      <c r="I137" s="34">
        <v>2770000</v>
      </c>
      <c r="J137" s="34">
        <v>1752309</v>
      </c>
      <c r="K137" s="48">
        <v>262500</v>
      </c>
      <c r="L137" s="47"/>
    </row>
    <row r="138" spans="2:12" ht="141.75" x14ac:dyDescent="0.25">
      <c r="B138" s="9">
        <v>130</v>
      </c>
      <c r="C138" s="10" t="s">
        <v>69</v>
      </c>
      <c r="D138" s="11" t="s">
        <v>186</v>
      </c>
      <c r="E138" s="11" t="s">
        <v>110</v>
      </c>
      <c r="F138" s="11" t="s">
        <v>135</v>
      </c>
      <c r="G138" s="11" t="s">
        <v>3</v>
      </c>
      <c r="H138" s="12">
        <f t="shared" ref="H138:H173" si="2">+I138+J138+K138+L138</f>
        <v>1450000</v>
      </c>
      <c r="I138" s="34">
        <v>1450000</v>
      </c>
      <c r="J138" s="34"/>
      <c r="K138" s="48"/>
      <c r="L138" s="47"/>
    </row>
    <row r="139" spans="2:12" ht="126" x14ac:dyDescent="0.25">
      <c r="B139" s="9">
        <v>131</v>
      </c>
      <c r="C139" s="10" t="s">
        <v>198</v>
      </c>
      <c r="D139" s="11" t="s">
        <v>10</v>
      </c>
      <c r="E139" s="11" t="s">
        <v>203</v>
      </c>
      <c r="F139" s="11" t="s">
        <v>142</v>
      </c>
      <c r="G139" s="11" t="s">
        <v>3</v>
      </c>
      <c r="H139" s="12">
        <f t="shared" si="2"/>
        <v>537500</v>
      </c>
      <c r="I139" s="34">
        <v>500000</v>
      </c>
      <c r="J139" s="34"/>
      <c r="K139" s="48">
        <v>37500</v>
      </c>
      <c r="L139" s="47"/>
    </row>
    <row r="140" spans="2:12" ht="141.75" x14ac:dyDescent="0.25">
      <c r="B140" s="9">
        <v>132</v>
      </c>
      <c r="C140" s="10" t="s">
        <v>69</v>
      </c>
      <c r="D140" s="11" t="s">
        <v>11</v>
      </c>
      <c r="E140" s="11" t="s">
        <v>139</v>
      </c>
      <c r="F140" s="11" t="s">
        <v>138</v>
      </c>
      <c r="G140" s="11" t="s">
        <v>3</v>
      </c>
      <c r="H140" s="12">
        <f t="shared" si="2"/>
        <v>784000</v>
      </c>
      <c r="I140" s="34">
        <v>784000</v>
      </c>
      <c r="J140" s="34"/>
      <c r="K140" s="48"/>
      <c r="L140" s="47"/>
    </row>
    <row r="141" spans="2:12" ht="126" x14ac:dyDescent="0.25">
      <c r="B141" s="9">
        <v>133</v>
      </c>
      <c r="C141" s="10" t="s">
        <v>198</v>
      </c>
      <c r="D141" s="11" t="s">
        <v>10</v>
      </c>
      <c r="E141" s="11" t="s">
        <v>204</v>
      </c>
      <c r="F141" s="11" t="s">
        <v>12</v>
      </c>
      <c r="G141" s="11" t="s">
        <v>3</v>
      </c>
      <c r="H141" s="12">
        <f t="shared" si="2"/>
        <v>1318411</v>
      </c>
      <c r="I141" s="34"/>
      <c r="J141" s="34">
        <v>1318411</v>
      </c>
      <c r="K141" s="48"/>
      <c r="L141" s="47"/>
    </row>
    <row r="142" spans="2:12" ht="141.75" x14ac:dyDescent="0.25">
      <c r="B142" s="9">
        <v>134</v>
      </c>
      <c r="C142" s="10" t="s">
        <v>69</v>
      </c>
      <c r="D142" s="11" t="s">
        <v>24</v>
      </c>
      <c r="E142" s="11" t="s">
        <v>205</v>
      </c>
      <c r="F142" s="11" t="s">
        <v>144</v>
      </c>
      <c r="G142" s="11" t="s">
        <v>3</v>
      </c>
      <c r="H142" s="12">
        <f t="shared" si="2"/>
        <v>2020075</v>
      </c>
      <c r="I142" s="34"/>
      <c r="J142" s="34">
        <v>1945075</v>
      </c>
      <c r="K142" s="48">
        <v>75000</v>
      </c>
      <c r="L142" s="47"/>
    </row>
    <row r="143" spans="2:12" ht="141.75" x14ac:dyDescent="0.25">
      <c r="B143" s="9">
        <v>135</v>
      </c>
      <c r="C143" s="10" t="s">
        <v>69</v>
      </c>
      <c r="D143" s="11" t="s">
        <v>30</v>
      </c>
      <c r="E143" s="11" t="s">
        <v>143</v>
      </c>
      <c r="F143" s="11" t="s">
        <v>144</v>
      </c>
      <c r="G143" s="11" t="s">
        <v>3</v>
      </c>
      <c r="H143" s="12">
        <f t="shared" si="2"/>
        <v>500000</v>
      </c>
      <c r="I143" s="34">
        <v>500000</v>
      </c>
      <c r="J143" s="34"/>
      <c r="K143" s="48"/>
      <c r="L143" s="47"/>
    </row>
    <row r="144" spans="2:12" ht="110.25" x14ac:dyDescent="0.25">
      <c r="B144" s="9">
        <v>136</v>
      </c>
      <c r="C144" s="10" t="s">
        <v>206</v>
      </c>
      <c r="D144" s="11" t="s">
        <v>21</v>
      </c>
      <c r="E144" s="11" t="s">
        <v>207</v>
      </c>
      <c r="F144" s="11" t="s">
        <v>88</v>
      </c>
      <c r="G144" s="11" t="s">
        <v>3</v>
      </c>
      <c r="H144" s="12">
        <f t="shared" si="2"/>
        <v>540000</v>
      </c>
      <c r="I144" s="34"/>
      <c r="J144" s="34">
        <v>540000</v>
      </c>
      <c r="K144" s="48"/>
      <c r="L144" s="47"/>
    </row>
    <row r="145" spans="2:12" ht="141.75" x14ac:dyDescent="0.25">
      <c r="B145" s="9">
        <v>137</v>
      </c>
      <c r="C145" s="10" t="s">
        <v>69</v>
      </c>
      <c r="D145" s="11" t="s">
        <v>15</v>
      </c>
      <c r="E145" s="11" t="s">
        <v>113</v>
      </c>
      <c r="F145" s="11" t="s">
        <v>208</v>
      </c>
      <c r="G145" s="11" t="s">
        <v>3</v>
      </c>
      <c r="H145" s="12">
        <f t="shared" si="2"/>
        <v>1350000</v>
      </c>
      <c r="I145" s="34">
        <v>1350000</v>
      </c>
      <c r="J145" s="34"/>
      <c r="K145" s="48"/>
      <c r="L145" s="47"/>
    </row>
    <row r="146" spans="2:12" ht="141.75" x14ac:dyDescent="0.25">
      <c r="B146" s="9">
        <v>138</v>
      </c>
      <c r="C146" s="10" t="s">
        <v>69</v>
      </c>
      <c r="D146" s="11" t="s">
        <v>106</v>
      </c>
      <c r="E146" s="11" t="s">
        <v>147</v>
      </c>
      <c r="F146" s="11" t="s">
        <v>208</v>
      </c>
      <c r="G146" s="11" t="s">
        <v>3</v>
      </c>
      <c r="H146" s="12">
        <f t="shared" si="2"/>
        <v>1680000</v>
      </c>
      <c r="I146" s="34">
        <v>1680000</v>
      </c>
      <c r="J146" s="34"/>
      <c r="K146" s="48"/>
      <c r="L146" s="47"/>
    </row>
    <row r="147" spans="2:12" ht="141.75" x14ac:dyDescent="0.25">
      <c r="B147" s="9">
        <v>139</v>
      </c>
      <c r="C147" s="10" t="s">
        <v>69</v>
      </c>
      <c r="D147" s="11" t="s">
        <v>9</v>
      </c>
      <c r="E147" s="11" t="s">
        <v>111</v>
      </c>
      <c r="F147" s="11" t="s">
        <v>148</v>
      </c>
      <c r="G147" s="11" t="s">
        <v>3</v>
      </c>
      <c r="H147" s="12">
        <f t="shared" si="2"/>
        <v>500000</v>
      </c>
      <c r="I147" s="34">
        <v>500000</v>
      </c>
      <c r="J147" s="34"/>
      <c r="K147" s="48"/>
      <c r="L147" s="47"/>
    </row>
    <row r="148" spans="2:12" ht="110.25" x14ac:dyDescent="0.25">
      <c r="B148" s="9">
        <v>140</v>
      </c>
      <c r="C148" s="10" t="s">
        <v>206</v>
      </c>
      <c r="D148" s="11" t="s">
        <v>21</v>
      </c>
      <c r="E148" s="11" t="s">
        <v>207</v>
      </c>
      <c r="F148" s="11" t="s">
        <v>91</v>
      </c>
      <c r="G148" s="11" t="s">
        <v>3</v>
      </c>
      <c r="H148" s="12">
        <f t="shared" si="2"/>
        <v>540000</v>
      </c>
      <c r="I148" s="34"/>
      <c r="J148" s="34">
        <v>540000</v>
      </c>
      <c r="K148" s="48"/>
      <c r="L148" s="47"/>
    </row>
    <row r="149" spans="2:12" ht="110.25" x14ac:dyDescent="0.25">
      <c r="B149" s="9">
        <v>141</v>
      </c>
      <c r="C149" s="10" t="s">
        <v>206</v>
      </c>
      <c r="D149" s="11" t="s">
        <v>21</v>
      </c>
      <c r="E149" s="11" t="s">
        <v>209</v>
      </c>
      <c r="F149" s="11" t="s">
        <v>93</v>
      </c>
      <c r="G149" s="11" t="s">
        <v>3</v>
      </c>
      <c r="H149" s="12">
        <f t="shared" si="2"/>
        <v>540000</v>
      </c>
      <c r="I149" s="34"/>
      <c r="J149" s="34">
        <v>540000</v>
      </c>
      <c r="K149" s="48"/>
      <c r="L149" s="47"/>
    </row>
    <row r="150" spans="2:12" ht="141.75" x14ac:dyDescent="0.25">
      <c r="B150" s="9">
        <v>142</v>
      </c>
      <c r="C150" s="10" t="s">
        <v>69</v>
      </c>
      <c r="D150" s="11" t="s">
        <v>106</v>
      </c>
      <c r="E150" s="11" t="s">
        <v>147</v>
      </c>
      <c r="F150" s="11" t="s">
        <v>149</v>
      </c>
      <c r="G150" s="11" t="s">
        <v>3</v>
      </c>
      <c r="H150" s="12">
        <f t="shared" si="2"/>
        <v>1680000</v>
      </c>
      <c r="I150" s="34">
        <v>1680000</v>
      </c>
      <c r="J150" s="34"/>
      <c r="K150" s="48"/>
      <c r="L150" s="47"/>
    </row>
    <row r="151" spans="2:12" ht="141.75" x14ac:dyDescent="0.25">
      <c r="B151" s="9">
        <v>143</v>
      </c>
      <c r="C151" s="10" t="s">
        <v>69</v>
      </c>
      <c r="D151" s="11" t="s">
        <v>26</v>
      </c>
      <c r="E151" s="11" t="s">
        <v>210</v>
      </c>
      <c r="F151" s="11" t="s">
        <v>16</v>
      </c>
      <c r="G151" s="11" t="s">
        <v>3</v>
      </c>
      <c r="H151" s="12">
        <f t="shared" si="2"/>
        <v>1076910</v>
      </c>
      <c r="I151" s="34"/>
      <c r="J151" s="34">
        <v>926910</v>
      </c>
      <c r="K151" s="48">
        <v>150000</v>
      </c>
      <c r="L151" s="47"/>
    </row>
    <row r="152" spans="2:12" ht="94.5" x14ac:dyDescent="0.25">
      <c r="B152" s="9">
        <v>144</v>
      </c>
      <c r="C152" s="10" t="s">
        <v>152</v>
      </c>
      <c r="D152" s="11" t="s">
        <v>15</v>
      </c>
      <c r="E152" s="11" t="s">
        <v>153</v>
      </c>
      <c r="F152" s="11" t="s">
        <v>99</v>
      </c>
      <c r="G152" s="11" t="s">
        <v>3</v>
      </c>
      <c r="H152" s="12">
        <f t="shared" si="2"/>
        <v>700000</v>
      </c>
      <c r="I152" s="34">
        <v>700000</v>
      </c>
      <c r="J152" s="34"/>
      <c r="K152" s="48"/>
      <c r="L152" s="47"/>
    </row>
    <row r="153" spans="2:12" ht="126" x14ac:dyDescent="0.25">
      <c r="B153" s="9">
        <v>145</v>
      </c>
      <c r="C153" s="10" t="s">
        <v>198</v>
      </c>
      <c r="D153" s="11" t="s">
        <v>10</v>
      </c>
      <c r="E153" s="11" t="s">
        <v>199</v>
      </c>
      <c r="F153" s="11" t="s">
        <v>47</v>
      </c>
      <c r="G153" s="11" t="s">
        <v>3</v>
      </c>
      <c r="H153" s="12">
        <f t="shared" si="2"/>
        <v>2822139</v>
      </c>
      <c r="I153" s="34">
        <v>2000000</v>
      </c>
      <c r="J153" s="34">
        <v>672139</v>
      </c>
      <c r="K153" s="48">
        <v>150000</v>
      </c>
      <c r="L153" s="47"/>
    </row>
    <row r="154" spans="2:12" ht="141.75" x14ac:dyDescent="0.25">
      <c r="B154" s="9">
        <v>146</v>
      </c>
      <c r="C154" s="10" t="s">
        <v>69</v>
      </c>
      <c r="D154" s="11" t="s">
        <v>28</v>
      </c>
      <c r="E154" s="11" t="s">
        <v>155</v>
      </c>
      <c r="F154" s="11" t="s">
        <v>156</v>
      </c>
      <c r="G154" s="11" t="s">
        <v>3</v>
      </c>
      <c r="H154" s="12">
        <f t="shared" si="2"/>
        <v>1650000</v>
      </c>
      <c r="I154" s="34">
        <v>1650000</v>
      </c>
      <c r="J154" s="34"/>
      <c r="K154" s="48"/>
      <c r="L154" s="47"/>
    </row>
    <row r="155" spans="2:12" ht="94.5" x14ac:dyDescent="0.25">
      <c r="B155" s="9">
        <v>147</v>
      </c>
      <c r="C155" s="10" t="s">
        <v>152</v>
      </c>
      <c r="D155" s="11" t="s">
        <v>28</v>
      </c>
      <c r="E155" s="11" t="s">
        <v>159</v>
      </c>
      <c r="F155" s="11" t="s">
        <v>48</v>
      </c>
      <c r="G155" s="11" t="s">
        <v>3</v>
      </c>
      <c r="H155" s="12">
        <f t="shared" si="2"/>
        <v>2700000</v>
      </c>
      <c r="I155" s="34">
        <v>2700000</v>
      </c>
      <c r="J155" s="34"/>
      <c r="K155" s="48"/>
      <c r="L155" s="47"/>
    </row>
    <row r="156" spans="2:12" ht="94.5" x14ac:dyDescent="0.25">
      <c r="B156" s="9">
        <v>148</v>
      </c>
      <c r="C156" s="10" t="s">
        <v>152</v>
      </c>
      <c r="D156" s="11" t="s">
        <v>29</v>
      </c>
      <c r="E156" s="11" t="s">
        <v>160</v>
      </c>
      <c r="F156" s="11" t="s">
        <v>48</v>
      </c>
      <c r="G156" s="11" t="s">
        <v>3</v>
      </c>
      <c r="H156" s="12">
        <f t="shared" si="2"/>
        <v>2240000</v>
      </c>
      <c r="I156" s="34">
        <v>2240000</v>
      </c>
      <c r="J156" s="34"/>
      <c r="K156" s="48"/>
      <c r="L156" s="47"/>
    </row>
    <row r="157" spans="2:12" ht="141.75" x14ac:dyDescent="0.25">
      <c r="B157" s="9">
        <v>149</v>
      </c>
      <c r="C157" s="10" t="s">
        <v>69</v>
      </c>
      <c r="D157" s="11" t="s">
        <v>24</v>
      </c>
      <c r="E157" s="11" t="s">
        <v>187</v>
      </c>
      <c r="F157" s="11" t="s">
        <v>164</v>
      </c>
      <c r="G157" s="11" t="s">
        <v>3</v>
      </c>
      <c r="H157" s="12">
        <f t="shared" si="2"/>
        <v>1126309</v>
      </c>
      <c r="I157" s="34"/>
      <c r="J157" s="34">
        <v>1013809</v>
      </c>
      <c r="K157" s="48">
        <v>112500</v>
      </c>
      <c r="L157" s="47"/>
    </row>
    <row r="158" spans="2:12" ht="141.75" x14ac:dyDescent="0.25">
      <c r="B158" s="9">
        <v>150</v>
      </c>
      <c r="C158" s="10" t="s">
        <v>69</v>
      </c>
      <c r="D158" s="11" t="s">
        <v>30</v>
      </c>
      <c r="E158" s="11" t="s">
        <v>143</v>
      </c>
      <c r="F158" s="11" t="s">
        <v>164</v>
      </c>
      <c r="G158" s="11" t="s">
        <v>3</v>
      </c>
      <c r="H158" s="12">
        <f t="shared" si="2"/>
        <v>450000</v>
      </c>
      <c r="I158" s="34">
        <v>450000</v>
      </c>
      <c r="J158" s="34"/>
      <c r="K158" s="48"/>
      <c r="L158" s="47"/>
    </row>
    <row r="159" spans="2:12" ht="141.75" x14ac:dyDescent="0.25">
      <c r="B159" s="9">
        <v>151</v>
      </c>
      <c r="C159" s="10" t="s">
        <v>69</v>
      </c>
      <c r="D159" s="11" t="s">
        <v>8</v>
      </c>
      <c r="E159" s="11" t="s">
        <v>141</v>
      </c>
      <c r="F159" s="11" t="s">
        <v>18</v>
      </c>
      <c r="G159" s="11" t="s">
        <v>3</v>
      </c>
      <c r="H159" s="12">
        <f t="shared" si="2"/>
        <v>1993677</v>
      </c>
      <c r="I159" s="34">
        <v>1120000</v>
      </c>
      <c r="J159" s="34">
        <v>873677</v>
      </c>
      <c r="K159" s="48"/>
      <c r="L159" s="47"/>
    </row>
    <row r="160" spans="2:12" ht="141.75" x14ac:dyDescent="0.25">
      <c r="B160" s="9">
        <v>152</v>
      </c>
      <c r="C160" s="10" t="s">
        <v>69</v>
      </c>
      <c r="D160" s="11" t="s">
        <v>11</v>
      </c>
      <c r="E160" s="11" t="s">
        <v>139</v>
      </c>
      <c r="F160" s="11" t="s">
        <v>166</v>
      </c>
      <c r="G160" s="11" t="s">
        <v>3</v>
      </c>
      <c r="H160" s="12">
        <f t="shared" si="2"/>
        <v>784000</v>
      </c>
      <c r="I160" s="34">
        <v>784000</v>
      </c>
      <c r="J160" s="34"/>
      <c r="K160" s="48"/>
      <c r="L160" s="47"/>
    </row>
    <row r="161" spans="2:12" ht="141.75" x14ac:dyDescent="0.25">
      <c r="B161" s="9">
        <v>153</v>
      </c>
      <c r="C161" s="10" t="s">
        <v>69</v>
      </c>
      <c r="D161" s="11" t="s">
        <v>28</v>
      </c>
      <c r="E161" s="11" t="s">
        <v>119</v>
      </c>
      <c r="F161" s="11" t="s">
        <v>167</v>
      </c>
      <c r="G161" s="11" t="s">
        <v>3</v>
      </c>
      <c r="H161" s="12">
        <f t="shared" si="2"/>
        <v>1350000</v>
      </c>
      <c r="I161" s="34">
        <v>1350000</v>
      </c>
      <c r="J161" s="34"/>
      <c r="K161" s="48"/>
      <c r="L161" s="47"/>
    </row>
    <row r="162" spans="2:12" ht="63" x14ac:dyDescent="0.25">
      <c r="B162" s="9">
        <v>154</v>
      </c>
      <c r="C162" s="14" t="s">
        <v>192</v>
      </c>
      <c r="D162" s="15" t="s">
        <v>26</v>
      </c>
      <c r="E162" s="15" t="s">
        <v>193</v>
      </c>
      <c r="F162" s="15" t="s">
        <v>211</v>
      </c>
      <c r="G162" s="15" t="s">
        <v>3</v>
      </c>
      <c r="H162" s="12">
        <f t="shared" si="2"/>
        <v>914508</v>
      </c>
      <c r="I162" s="39"/>
      <c r="J162" s="39">
        <v>839508</v>
      </c>
      <c r="K162" s="49">
        <v>75000</v>
      </c>
      <c r="L162" s="50"/>
    </row>
    <row r="163" spans="2:12" ht="141.75" x14ac:dyDescent="0.25">
      <c r="B163" s="9">
        <v>155</v>
      </c>
      <c r="C163" s="10" t="s">
        <v>69</v>
      </c>
      <c r="D163" s="11" t="s">
        <v>28</v>
      </c>
      <c r="E163" s="11" t="s">
        <v>168</v>
      </c>
      <c r="F163" s="11" t="s">
        <v>20</v>
      </c>
      <c r="G163" s="11" t="s">
        <v>3</v>
      </c>
      <c r="H163" s="12">
        <f t="shared" si="2"/>
        <v>1650000</v>
      </c>
      <c r="I163" s="34">
        <v>1650000</v>
      </c>
      <c r="J163" s="34"/>
      <c r="K163" s="48"/>
      <c r="L163" s="47"/>
    </row>
    <row r="164" spans="2:12" ht="110.25" x14ac:dyDescent="0.25">
      <c r="B164" s="9">
        <v>156</v>
      </c>
      <c r="C164" s="10" t="s">
        <v>206</v>
      </c>
      <c r="D164" s="11" t="s">
        <v>10</v>
      </c>
      <c r="E164" s="11" t="s">
        <v>199</v>
      </c>
      <c r="F164" s="11" t="s">
        <v>58</v>
      </c>
      <c r="G164" s="11" t="s">
        <v>3</v>
      </c>
      <c r="H164" s="12">
        <f t="shared" si="2"/>
        <v>2822139</v>
      </c>
      <c r="I164" s="34">
        <v>2000000</v>
      </c>
      <c r="J164" s="34">
        <v>672139</v>
      </c>
      <c r="K164" s="48">
        <v>150000</v>
      </c>
      <c r="L164" s="47"/>
    </row>
    <row r="165" spans="2:12" ht="141.75" x14ac:dyDescent="0.25">
      <c r="B165" s="9">
        <v>157</v>
      </c>
      <c r="C165" s="10" t="s">
        <v>69</v>
      </c>
      <c r="D165" s="11" t="s">
        <v>8</v>
      </c>
      <c r="E165" s="11" t="s">
        <v>212</v>
      </c>
      <c r="F165" s="11" t="s">
        <v>58</v>
      </c>
      <c r="G165" s="11" t="s">
        <v>3</v>
      </c>
      <c r="H165" s="12">
        <f t="shared" si="2"/>
        <v>1897608</v>
      </c>
      <c r="I165" s="34"/>
      <c r="J165" s="34">
        <v>1897608</v>
      </c>
      <c r="K165" s="48"/>
      <c r="L165" s="47"/>
    </row>
    <row r="166" spans="2:12" ht="110.25" x14ac:dyDescent="0.25">
      <c r="B166" s="9">
        <v>158</v>
      </c>
      <c r="C166" s="10" t="s">
        <v>213</v>
      </c>
      <c r="D166" s="11" t="s">
        <v>106</v>
      </c>
      <c r="E166" s="11" t="s">
        <v>172</v>
      </c>
      <c r="F166" s="11" t="s">
        <v>59</v>
      </c>
      <c r="G166" s="11" t="s">
        <v>3</v>
      </c>
      <c r="H166" s="12">
        <f t="shared" si="2"/>
        <v>2240000</v>
      </c>
      <c r="I166" s="34">
        <v>2240000</v>
      </c>
      <c r="J166" s="34"/>
      <c r="K166" s="48"/>
      <c r="L166" s="47"/>
    </row>
    <row r="167" spans="2:12" ht="94.5" x14ac:dyDescent="0.25">
      <c r="B167" s="9">
        <v>159</v>
      </c>
      <c r="C167" s="10" t="s">
        <v>102</v>
      </c>
      <c r="D167" s="11" t="s">
        <v>15</v>
      </c>
      <c r="E167" s="11" t="s">
        <v>103</v>
      </c>
      <c r="F167" s="11" t="s">
        <v>59</v>
      </c>
      <c r="G167" s="11" t="s">
        <v>3</v>
      </c>
      <c r="H167" s="12">
        <f t="shared" si="2"/>
        <v>3600000</v>
      </c>
      <c r="I167" s="34">
        <v>3600000</v>
      </c>
      <c r="J167" s="34"/>
      <c r="K167" s="48"/>
      <c r="L167" s="47"/>
    </row>
    <row r="168" spans="2:12" ht="110.25" x14ac:dyDescent="0.25">
      <c r="B168" s="9">
        <v>160</v>
      </c>
      <c r="C168" s="10" t="s">
        <v>206</v>
      </c>
      <c r="D168" s="11" t="s">
        <v>21</v>
      </c>
      <c r="E168" s="11" t="s">
        <v>207</v>
      </c>
      <c r="F168" s="11" t="s">
        <v>49</v>
      </c>
      <c r="G168" s="11" t="s">
        <v>3</v>
      </c>
      <c r="H168" s="12">
        <f t="shared" si="2"/>
        <v>540000</v>
      </c>
      <c r="I168" s="34"/>
      <c r="J168" s="34">
        <v>540000</v>
      </c>
      <c r="K168" s="48"/>
      <c r="L168" s="47"/>
    </row>
    <row r="169" spans="2:12" ht="141.75" x14ac:dyDescent="0.25">
      <c r="B169" s="9">
        <v>161</v>
      </c>
      <c r="C169" s="10" t="s">
        <v>69</v>
      </c>
      <c r="D169" s="11" t="s">
        <v>24</v>
      </c>
      <c r="E169" s="11" t="s">
        <v>159</v>
      </c>
      <c r="F169" s="11" t="s">
        <v>31</v>
      </c>
      <c r="G169" s="11" t="s">
        <v>3</v>
      </c>
      <c r="H169" s="12">
        <f t="shared" si="2"/>
        <v>1680000</v>
      </c>
      <c r="I169" s="34">
        <v>1680000</v>
      </c>
      <c r="J169" s="34"/>
      <c r="K169" s="48"/>
      <c r="L169" s="47"/>
    </row>
    <row r="170" spans="2:12" ht="141.75" x14ac:dyDescent="0.25">
      <c r="B170" s="9">
        <v>162</v>
      </c>
      <c r="C170" s="10" t="s">
        <v>69</v>
      </c>
      <c r="D170" s="11" t="s">
        <v>9</v>
      </c>
      <c r="E170" s="11" t="s">
        <v>115</v>
      </c>
      <c r="F170" s="11" t="s">
        <v>23</v>
      </c>
      <c r="G170" s="11" t="s">
        <v>3</v>
      </c>
      <c r="H170" s="12">
        <f t="shared" si="2"/>
        <v>1680000</v>
      </c>
      <c r="I170" s="34">
        <v>1680000</v>
      </c>
      <c r="J170" s="34"/>
      <c r="K170" s="48"/>
      <c r="L170" s="47"/>
    </row>
    <row r="171" spans="2:12" ht="141.75" x14ac:dyDescent="0.25">
      <c r="B171" s="9">
        <v>163</v>
      </c>
      <c r="C171" s="10" t="s">
        <v>69</v>
      </c>
      <c r="D171" s="11" t="s">
        <v>214</v>
      </c>
      <c r="E171" s="11" t="s">
        <v>117</v>
      </c>
      <c r="F171" s="11" t="s">
        <v>22</v>
      </c>
      <c r="G171" s="11" t="s">
        <v>3</v>
      </c>
      <c r="H171" s="12">
        <f t="shared" si="2"/>
        <v>1120000</v>
      </c>
      <c r="I171" s="34">
        <v>1120000</v>
      </c>
      <c r="J171" s="34"/>
      <c r="K171" s="48"/>
      <c r="L171" s="47"/>
    </row>
    <row r="172" spans="2:12" ht="94.5" x14ac:dyDescent="0.25">
      <c r="B172" s="9">
        <v>164</v>
      </c>
      <c r="C172" s="10" t="s">
        <v>152</v>
      </c>
      <c r="D172" s="11" t="s">
        <v>106</v>
      </c>
      <c r="E172" s="11" t="s">
        <v>162</v>
      </c>
      <c r="F172" s="11" t="s">
        <v>181</v>
      </c>
      <c r="G172" s="11" t="s">
        <v>3</v>
      </c>
      <c r="H172" s="12">
        <f t="shared" si="2"/>
        <v>2800000</v>
      </c>
      <c r="I172" s="34">
        <v>2800000</v>
      </c>
      <c r="J172" s="34"/>
      <c r="K172" s="48"/>
      <c r="L172" s="47"/>
    </row>
    <row r="173" spans="2:12" ht="94.5" x14ac:dyDescent="0.25">
      <c r="B173" s="9">
        <v>165</v>
      </c>
      <c r="C173" s="10" t="s">
        <v>152</v>
      </c>
      <c r="D173" s="11" t="s">
        <v>9</v>
      </c>
      <c r="E173" s="11" t="s">
        <v>180</v>
      </c>
      <c r="F173" s="11" t="s">
        <v>181</v>
      </c>
      <c r="G173" s="11" t="s">
        <v>3</v>
      </c>
      <c r="H173" s="12">
        <f t="shared" si="2"/>
        <v>5500000</v>
      </c>
      <c r="I173" s="34">
        <v>5500000</v>
      </c>
      <c r="J173" s="34"/>
      <c r="K173" s="48"/>
      <c r="L173" s="47"/>
    </row>
    <row r="174" spans="2:12" x14ac:dyDescent="0.25">
      <c r="B174" s="9"/>
      <c r="C174" s="10"/>
      <c r="D174" s="11"/>
      <c r="E174" s="11"/>
      <c r="F174" s="11"/>
      <c r="G174" s="11"/>
      <c r="H174" s="12"/>
      <c r="I174" s="18"/>
      <c r="J174" s="18"/>
      <c r="K174" s="18"/>
      <c r="L174" s="16"/>
    </row>
    <row r="175" spans="2:12" x14ac:dyDescent="0.25">
      <c r="B175" s="9"/>
      <c r="C175" s="10"/>
      <c r="D175" s="11"/>
      <c r="E175" s="11"/>
      <c r="F175" s="11"/>
      <c r="G175" s="11"/>
      <c r="H175" s="12"/>
      <c r="I175" s="17"/>
      <c r="J175" s="17"/>
      <c r="K175" s="18"/>
      <c r="L175" s="16"/>
    </row>
    <row r="176" spans="2:12" x14ac:dyDescent="0.25">
      <c r="B176" s="22" t="s">
        <v>38</v>
      </c>
      <c r="C176" s="23"/>
      <c r="D176" s="23"/>
      <c r="E176" s="23"/>
      <c r="F176" s="23"/>
      <c r="G176" s="23"/>
      <c r="H176" s="12">
        <f>SUM(I176:L176)</f>
        <v>253374186</v>
      </c>
      <c r="I176" s="19">
        <f>SUM(I9:I175)</f>
        <v>145756640</v>
      </c>
      <c r="J176" s="19">
        <f>SUM(J9:J175)</f>
        <v>95955046</v>
      </c>
      <c r="K176" s="19">
        <f>SUM(K9:K175)</f>
        <v>11662500</v>
      </c>
      <c r="L176" s="20">
        <f>SUM(L9:L175)</f>
        <v>0</v>
      </c>
    </row>
    <row r="177" spans="2:12" x14ac:dyDescent="0.25">
      <c r="B177" s="22" t="s">
        <v>2</v>
      </c>
      <c r="C177" s="23"/>
      <c r="D177" s="23"/>
      <c r="E177" s="23"/>
      <c r="F177" s="23"/>
      <c r="G177" s="23"/>
      <c r="H177" s="12">
        <f>SUM(I177:L177)</f>
        <v>412118320.96000004</v>
      </c>
      <c r="I177" s="20">
        <v>238510560</v>
      </c>
      <c r="J177" s="20">
        <v>153132760.96000001</v>
      </c>
      <c r="K177" s="20">
        <v>20475000</v>
      </c>
      <c r="L177" s="20">
        <v>0</v>
      </c>
    </row>
  </sheetData>
  <mergeCells count="14">
    <mergeCell ref="B176:G176"/>
    <mergeCell ref="B177:G177"/>
    <mergeCell ref="K1:L1"/>
    <mergeCell ref="H5:H6"/>
    <mergeCell ref="G5:G6"/>
    <mergeCell ref="I5:L5"/>
    <mergeCell ref="B8:L8"/>
    <mergeCell ref="B2:L2"/>
    <mergeCell ref="B3:L3"/>
    <mergeCell ref="B5:B6"/>
    <mergeCell ref="C5:C6"/>
    <mergeCell ref="D5:D6"/>
    <mergeCell ref="E5:E6"/>
    <mergeCell ref="F5:F6"/>
  </mergeCells>
  <printOptions horizontalCentered="1"/>
  <pageMargins left="0" right="0" top="0.59055118110236227" bottom="0.3937007874015748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6-илова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2025-07-21T09:26:11Z</dcterms:modified>
</cp:coreProperties>
</file>