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1-чорак свод" sheetId="1" r:id="rId1"/>
    <sheet name="2-чорак свод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<sst xmlns="http://schemas.openxmlformats.org/spreadsheetml/2006/main" count="393" uniqueCount="73">
  <si>
    <t>МАЪЛУМОТ</t>
  </si>
  <si>
    <t>Т/р</t>
  </si>
  <si>
    <t>Жами харажат</t>
  </si>
  <si>
    <t>шу жумладан</t>
  </si>
  <si>
    <t>Бухоро вилояти</t>
  </si>
  <si>
    <t>Суд органлари бўйича хизмат сафарига юборилган судья ва суд ходимларининг харажатлари тўғрисида</t>
  </si>
  <si>
    <t>кунлик (суткалик)
харажат</t>
  </si>
  <si>
    <t>меҳмонхона
харажати</t>
  </si>
  <si>
    <t>Андижон вилояти</t>
  </si>
  <si>
    <t>Жиззах вилояти</t>
  </si>
  <si>
    <t>Навоий вилояти</t>
  </si>
  <si>
    <t>Наманган вилояти</t>
  </si>
  <si>
    <t>Тошкент вилояти</t>
  </si>
  <si>
    <t>Тошкент шаҳар</t>
  </si>
  <si>
    <t>Қашқадарё вилояти</t>
  </si>
  <si>
    <t>Қорақолпоғистон Республикаси бўйича</t>
  </si>
  <si>
    <t>Ойлар</t>
  </si>
  <si>
    <t>Январь</t>
  </si>
  <si>
    <t>Ҳудудлар</t>
  </si>
  <si>
    <t>ходимлар сони</t>
  </si>
  <si>
    <t>Хизмат сафарига юборилган</t>
  </si>
  <si>
    <t>давр</t>
  </si>
  <si>
    <t>манзил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</si>
  <si>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</si>
  <si>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</si>
  <si>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</si>
  <si>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</si>
  <si>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</si>
  <si>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</si>
  <si>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</si>
  <si>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</si>
  <si>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</si>
  <si>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</si>
  <si>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</si>
  <si>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Қорақалпоғистон Республикаси</t>
  </si>
  <si>
    <t>Сирдарё вилояти</t>
  </si>
  <si>
    <t>Хоразм вилояти</t>
  </si>
  <si>
    <t>Самарқанд вилояти</t>
  </si>
  <si>
    <t>Сурхондарё вилояти</t>
  </si>
  <si>
    <t>Фарғона вилояти</t>
  </si>
  <si>
    <r>
      <t xml:space="preserve">транспорт харажати </t>
    </r>
    <r>
      <rPr>
        <b/>
        <sz val="11"/>
        <color indexed="8"/>
        <rFont val="Cambria"/>
        <family val="1"/>
      </rPr>
      <t>(бориш келиш)</t>
    </r>
  </si>
  <si>
    <t>2024 йил 1-чорак</t>
  </si>
  <si>
    <t>Марказий аппарат</t>
  </si>
  <si>
    <t>Бухоро вил</t>
  </si>
  <si>
    <t>Сирдарё вил</t>
  </si>
  <si>
    <t>Самарқанд вил</t>
  </si>
  <si>
    <t>Тошкент вил</t>
  </si>
  <si>
    <t>Тошкент шах</t>
  </si>
  <si>
    <t>Қашқадарё вил</t>
  </si>
  <si>
    <t>Андижон вил</t>
  </si>
  <si>
    <t>Наманган вил</t>
  </si>
  <si>
    <t>Навоий вил</t>
  </si>
  <si>
    <t>Жиззах вил</t>
  </si>
  <si>
    <t>Фарғона вил</t>
  </si>
  <si>
    <t>Сурхондарё вил</t>
  </si>
  <si>
    <t>Хоразм вил</t>
  </si>
  <si>
    <t>-</t>
  </si>
  <si>
    <t>Самарқанд вилоят</t>
  </si>
  <si>
    <t>Сурхандарё вилояти</t>
  </si>
  <si>
    <t>Тошкент шахар</t>
  </si>
  <si>
    <t>Карши шахар</t>
  </si>
  <si>
    <t>Термиз шахар</t>
  </si>
  <si>
    <t>Бухоро шаҳар</t>
  </si>
  <si>
    <t>Нукус шахар</t>
  </si>
  <si>
    <t>Жиззах шахри</t>
  </si>
  <si>
    <t>2024 йил 2-чорак</t>
  </si>
  <si>
    <t xml:space="preserve">Апрель </t>
  </si>
  <si>
    <t>йўқ</t>
  </si>
  <si>
    <t>Toshkent shahar</t>
  </si>
  <si>
    <t>Қашқадарё,Самарқанд, Жиззах,Фарғона,Наманган, Андижон вилоятлари</t>
  </si>
  <si>
    <t>Қашқадарё,Фарғона, Андижон вилоятлари     Нукус шаҳри</t>
  </si>
  <si>
    <t>Самарқанд шахар</t>
  </si>
  <si>
    <t>Қарши шаҳар</t>
  </si>
</sst>
</file>

<file path=xl/styles.xml><?xml version="1.0" encoding="utf-8"?>
<styleSheet xmlns="http://schemas.openxmlformats.org/spreadsheetml/2006/main">
  <numFmts count="27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\ _s_o_ʻ_m_-;\-* #,##0\ _s_o_ʻ_m_-;_-* &quot;-&quot;\ _s_o_ʻ_m_-;_-@_-"/>
    <numFmt numFmtId="44" formatCode="_-* #,##0.00\ &quot;soʻm&quot;_-;\-* #,##0.00\ &quot;soʻm&quot;_-;_-* &quot;-&quot;??\ &quot;soʻm&quot;_-;_-@_-"/>
    <numFmt numFmtId="43" formatCode="_-* #,##0.00\ _s_o_ʻ_m_-;\-* #,##0.00\ _s_o_ʻ_m_-;_-* &quot;-&quot;??\ _s_o_ʻ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-;\-* #,##0_-;_-* &quot;-&quot;??_-;_-@_-"/>
    <numFmt numFmtId="175" formatCode="_-* #,##0.0\ _₽_-;\-* #,##0.0\ _₽_-;_-* &quot;-&quot;?\ _₽_-;_-@_-"/>
    <numFmt numFmtId="176" formatCode="#,##0.0\ _₽"/>
    <numFmt numFmtId="177" formatCode="#,##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\ ##0.00\ _₽_-;\-* #\ 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i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174" fontId="44" fillId="0" borderId="10" xfId="59" applyNumberFormat="1" applyFont="1" applyFill="1" applyBorder="1" applyAlignment="1">
      <alignment vertical="center"/>
    </xf>
    <xf numFmtId="174" fontId="43" fillId="0" borderId="10" xfId="59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174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171" fontId="43" fillId="0" borderId="0" xfId="59" applyFont="1" applyFill="1" applyAlignment="1">
      <alignment/>
    </xf>
    <xf numFmtId="171" fontId="44" fillId="0" borderId="10" xfId="59" applyFont="1" applyFill="1" applyBorder="1" applyAlignment="1">
      <alignment vertical="center"/>
    </xf>
    <xf numFmtId="174" fontId="43" fillId="0" borderId="10" xfId="59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4" fontId="45" fillId="0" borderId="10" xfId="59" applyNumberFormat="1" applyFont="1" applyFill="1" applyBorder="1" applyAlignment="1">
      <alignment horizontal="left" vertical="center"/>
    </xf>
    <xf numFmtId="174" fontId="42" fillId="0" borderId="10" xfId="59" applyNumberFormat="1" applyFont="1" applyFill="1" applyBorder="1" applyAlignment="1">
      <alignment vertical="center"/>
    </xf>
    <xf numFmtId="174" fontId="45" fillId="0" borderId="10" xfId="59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1" fontId="44" fillId="0" borderId="10" xfId="59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74" fontId="43" fillId="34" borderId="10" xfId="59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74" fontId="43" fillId="0" borderId="10" xfId="61" applyNumberFormat="1" applyFont="1" applyFill="1" applyBorder="1" applyAlignment="1">
      <alignment vertical="center"/>
    </xf>
    <xf numFmtId="174" fontId="43" fillId="34" borderId="10" xfId="61" applyNumberFormat="1" applyFont="1" applyFill="1" applyBorder="1" applyAlignment="1">
      <alignment vertical="center"/>
    </xf>
    <xf numFmtId="174" fontId="44" fillId="0" borderId="10" xfId="59" applyNumberFormat="1" applyFont="1" applyFill="1" applyBorder="1" applyAlignment="1">
      <alignment horizontal="center" vertical="center"/>
    </xf>
    <xf numFmtId="0" fontId="43" fillId="34" borderId="10" xfId="52" applyFont="1" applyFill="1" applyBorder="1" applyAlignment="1">
      <alignment horizontal="center" vertical="center" wrapText="1"/>
      <protection/>
    </xf>
    <xf numFmtId="3" fontId="43" fillId="34" borderId="10" xfId="62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174" fontId="42" fillId="34" borderId="10" xfId="59" applyNumberFormat="1" applyFont="1" applyFill="1" applyBorder="1" applyAlignment="1">
      <alignment horizontal="center" vertical="center"/>
    </xf>
    <xf numFmtId="174" fontId="42" fillId="34" borderId="10" xfId="59" applyNumberFormat="1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5" sqref="P15"/>
    </sheetView>
  </sheetViews>
  <sheetFormatPr defaultColWidth="9.140625" defaultRowHeight="15"/>
  <cols>
    <col min="1" max="1" width="5.140625" style="13" customWidth="1"/>
    <col min="2" max="2" width="30.28125" style="13" customWidth="1"/>
    <col min="3" max="3" width="16.421875" style="13" customWidth="1"/>
    <col min="4" max="4" width="12.28125" style="13" customWidth="1"/>
    <col min="5" max="5" width="22.8515625" style="9" customWidth="1"/>
    <col min="6" max="6" width="19.421875" style="13" bestFit="1" customWidth="1"/>
    <col min="7" max="9" width="17.8515625" style="13" customWidth="1"/>
    <col min="10" max="11" width="9.140625" style="13" customWidth="1"/>
    <col min="12" max="13" width="15.00390625" style="13" bestFit="1" customWidth="1"/>
    <col min="14" max="14" width="16.57421875" style="13" bestFit="1" customWidth="1"/>
    <col min="15" max="15" width="11.57421875" style="13" bestFit="1" customWidth="1"/>
    <col min="16" max="16384" width="9.140625" style="13" customWidth="1"/>
  </cols>
  <sheetData>
    <row r="2" spans="1:9" s="4" customFormat="1" ht="25.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</row>
    <row r="3" spans="1:9" s="4" customFormat="1" ht="18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s="4" customFormat="1" ht="18">
      <c r="A4" s="5"/>
      <c r="B4" s="5"/>
      <c r="C4" s="5"/>
      <c r="D4" s="5"/>
      <c r="E4" s="5"/>
      <c r="F4" s="5"/>
      <c r="G4" s="5"/>
      <c r="H4" s="35" t="s">
        <v>41</v>
      </c>
      <c r="I4" s="35"/>
    </row>
    <row r="5" spans="1:15" s="7" customFormat="1" ht="23.25" customHeight="1">
      <c r="A5" s="41" t="s">
        <v>1</v>
      </c>
      <c r="B5" s="41" t="s">
        <v>18</v>
      </c>
      <c r="C5" s="32" t="s">
        <v>20</v>
      </c>
      <c r="D5" s="33"/>
      <c r="E5" s="34"/>
      <c r="F5" s="41" t="s">
        <v>2</v>
      </c>
      <c r="G5" s="40" t="s">
        <v>3</v>
      </c>
      <c r="H5" s="40"/>
      <c r="I5" s="40"/>
      <c r="J5" s="6"/>
      <c r="K5" s="6"/>
      <c r="L5" s="6"/>
      <c r="M5" s="6"/>
      <c r="N5" s="6"/>
      <c r="O5" s="6"/>
    </row>
    <row r="6" spans="1:15" s="9" customFormat="1" ht="31.5" customHeight="1">
      <c r="A6" s="41"/>
      <c r="B6" s="41"/>
      <c r="C6" s="29" t="s">
        <v>21</v>
      </c>
      <c r="D6" s="29" t="s">
        <v>19</v>
      </c>
      <c r="E6" s="29" t="s">
        <v>22</v>
      </c>
      <c r="F6" s="41"/>
      <c r="G6" s="29" t="s">
        <v>40</v>
      </c>
      <c r="H6" s="29" t="s">
        <v>6</v>
      </c>
      <c r="I6" s="29" t="s">
        <v>7</v>
      </c>
      <c r="J6" s="8"/>
      <c r="K6" s="8"/>
      <c r="L6" s="8"/>
      <c r="M6" s="8"/>
      <c r="N6" s="8"/>
      <c r="O6" s="8"/>
    </row>
    <row r="7" spans="1:15" s="9" customFormat="1" ht="15.75">
      <c r="A7" s="41"/>
      <c r="B7" s="41"/>
      <c r="C7" s="30"/>
      <c r="D7" s="30"/>
      <c r="E7" s="30"/>
      <c r="F7" s="41"/>
      <c r="G7" s="30"/>
      <c r="H7" s="30"/>
      <c r="I7" s="30"/>
      <c r="J7" s="8"/>
      <c r="K7" s="8"/>
      <c r="L7" s="8"/>
      <c r="M7" s="8"/>
      <c r="N7" s="8"/>
      <c r="O7" s="8"/>
    </row>
    <row r="8" spans="1:14" ht="33.75" customHeight="1">
      <c r="A8" s="36">
        <v>1</v>
      </c>
      <c r="B8" s="29" t="s">
        <v>42</v>
      </c>
      <c r="C8" s="10" t="s">
        <v>17</v>
      </c>
      <c r="D8" s="10"/>
      <c r="E8" s="10"/>
      <c r="F8" s="11">
        <f aca="true" t="shared" si="0" ref="F8:F15">SUM(G8,H8,I8)</f>
        <v>0</v>
      </c>
      <c r="G8" s="12"/>
      <c r="H8" s="12"/>
      <c r="I8" s="12"/>
      <c r="N8" s="14"/>
    </row>
    <row r="9" spans="1:15" ht="33.75" customHeight="1">
      <c r="A9" s="37"/>
      <c r="B9" s="31"/>
      <c r="C9" s="10" t="s">
        <v>23</v>
      </c>
      <c r="D9" s="10">
        <v>2</v>
      </c>
      <c r="E9" s="10" t="s">
        <v>48</v>
      </c>
      <c r="F9" s="11">
        <f t="shared" si="0"/>
        <v>3071430</v>
      </c>
      <c r="G9" s="12">
        <v>1267430</v>
      </c>
      <c r="H9" s="12">
        <v>204000</v>
      </c>
      <c r="I9" s="12">
        <v>1600000</v>
      </c>
      <c r="L9" s="15"/>
      <c r="M9" s="15"/>
      <c r="N9" s="15"/>
      <c r="O9" s="15"/>
    </row>
    <row r="10" spans="1:13" ht="33.75" customHeight="1">
      <c r="A10" s="37"/>
      <c r="B10" s="31"/>
      <c r="C10" s="42" t="s">
        <v>24</v>
      </c>
      <c r="D10" s="10">
        <v>2</v>
      </c>
      <c r="E10" s="10" t="s">
        <v>39</v>
      </c>
      <c r="F10" s="11">
        <f t="shared" si="0"/>
        <v>3573038</v>
      </c>
      <c r="G10" s="12">
        <v>901038</v>
      </c>
      <c r="H10" s="12">
        <v>272000</v>
      </c>
      <c r="I10" s="12">
        <v>2400000</v>
      </c>
      <c r="L10" s="15"/>
      <c r="M10" s="15"/>
    </row>
    <row r="11" spans="1:13" ht="33.75" customHeight="1">
      <c r="A11" s="37"/>
      <c r="B11" s="31"/>
      <c r="C11" s="44"/>
      <c r="D11" s="10">
        <v>1</v>
      </c>
      <c r="E11" s="10" t="s">
        <v>62</v>
      </c>
      <c r="F11" s="11">
        <f t="shared" si="0"/>
        <v>1036785</v>
      </c>
      <c r="G11" s="16">
        <v>1002785</v>
      </c>
      <c r="H11" s="16">
        <v>34000</v>
      </c>
      <c r="I11" s="12"/>
      <c r="L11" s="15"/>
      <c r="M11" s="15"/>
    </row>
    <row r="12" spans="1:12" ht="33.75" customHeight="1">
      <c r="A12" s="37"/>
      <c r="B12" s="31"/>
      <c r="C12" s="44"/>
      <c r="D12" s="10">
        <v>1</v>
      </c>
      <c r="E12" s="10" t="s">
        <v>64</v>
      </c>
      <c r="F12" s="11">
        <f t="shared" si="0"/>
        <v>34000</v>
      </c>
      <c r="G12" s="16"/>
      <c r="H12" s="16">
        <v>34000</v>
      </c>
      <c r="I12" s="12"/>
      <c r="L12" s="17"/>
    </row>
    <row r="13" spans="1:12" ht="33.75" customHeight="1">
      <c r="A13" s="37"/>
      <c r="B13" s="31"/>
      <c r="C13" s="43"/>
      <c r="D13" s="10">
        <v>1</v>
      </c>
      <c r="E13" s="10" t="s">
        <v>63</v>
      </c>
      <c r="F13" s="11">
        <f t="shared" si="0"/>
        <v>1732760</v>
      </c>
      <c r="G13" s="16">
        <v>1698760</v>
      </c>
      <c r="H13" s="16">
        <v>34000</v>
      </c>
      <c r="I13" s="12"/>
      <c r="L13" s="15"/>
    </row>
    <row r="14" spans="1:9" ht="33.75" customHeight="1">
      <c r="A14" s="36">
        <v>2</v>
      </c>
      <c r="B14" s="29" t="s">
        <v>43</v>
      </c>
      <c r="C14" s="10" t="s">
        <v>17</v>
      </c>
      <c r="D14" s="10">
        <v>11</v>
      </c>
      <c r="E14" s="10" t="s">
        <v>13</v>
      </c>
      <c r="F14" s="11">
        <f t="shared" si="0"/>
        <v>14596365</v>
      </c>
      <c r="G14" s="12">
        <v>6672365</v>
      </c>
      <c r="H14" s="12">
        <v>3094000</v>
      </c>
      <c r="I14" s="12">
        <v>4830000</v>
      </c>
    </row>
    <row r="15" spans="1:9" ht="33.75" customHeight="1">
      <c r="A15" s="37"/>
      <c r="B15" s="31"/>
      <c r="C15" s="10" t="s">
        <v>23</v>
      </c>
      <c r="D15" s="10">
        <v>7</v>
      </c>
      <c r="E15" s="10" t="s">
        <v>13</v>
      </c>
      <c r="F15" s="11">
        <f t="shared" si="0"/>
        <v>8709208</v>
      </c>
      <c r="G15" s="12">
        <v>4584708</v>
      </c>
      <c r="H15" s="12">
        <v>1424500</v>
      </c>
      <c r="I15" s="12">
        <v>2700000</v>
      </c>
    </row>
    <row r="16" spans="1:9" ht="33.75" customHeight="1">
      <c r="A16" s="37"/>
      <c r="B16" s="31"/>
      <c r="C16" s="10" t="s">
        <v>24</v>
      </c>
      <c r="D16" s="11">
        <v>0</v>
      </c>
      <c r="E16" s="11">
        <v>0</v>
      </c>
      <c r="F16" s="11">
        <v>0</v>
      </c>
      <c r="G16" s="12">
        <v>0</v>
      </c>
      <c r="H16" s="12">
        <v>0</v>
      </c>
      <c r="I16" s="12">
        <v>0</v>
      </c>
    </row>
    <row r="17" spans="1:14" ht="33.75" customHeight="1">
      <c r="A17" s="36">
        <v>3</v>
      </c>
      <c r="B17" s="29" t="s">
        <v>44</v>
      </c>
      <c r="C17" s="10" t="s">
        <v>17</v>
      </c>
      <c r="D17" s="10">
        <v>1</v>
      </c>
      <c r="E17" s="10" t="s">
        <v>13</v>
      </c>
      <c r="F17" s="11">
        <f aca="true" t="shared" si="1" ref="F17:F29">SUM(G17,H17,I17)</f>
        <v>2630920</v>
      </c>
      <c r="G17" s="12">
        <v>80920</v>
      </c>
      <c r="H17" s="12">
        <v>850000</v>
      </c>
      <c r="I17" s="12">
        <v>1700000</v>
      </c>
      <c r="N17" s="18"/>
    </row>
    <row r="18" spans="1:14" ht="33.75" customHeight="1">
      <c r="A18" s="37"/>
      <c r="B18" s="31"/>
      <c r="C18" s="10" t="s">
        <v>23</v>
      </c>
      <c r="D18" s="10">
        <v>2</v>
      </c>
      <c r="E18" s="10" t="s">
        <v>13</v>
      </c>
      <c r="F18" s="11">
        <f t="shared" si="1"/>
        <v>2645840</v>
      </c>
      <c r="G18" s="12">
        <f>40460*4</f>
        <v>161840</v>
      </c>
      <c r="H18" s="12">
        <f>238000+170000</f>
        <v>408000</v>
      </c>
      <c r="I18" s="12">
        <f>476000+1600000</f>
        <v>2076000</v>
      </c>
      <c r="N18" s="18"/>
    </row>
    <row r="19" spans="1:14" ht="33.75" customHeight="1">
      <c r="A19" s="37"/>
      <c r="B19" s="31"/>
      <c r="C19" s="10" t="s">
        <v>24</v>
      </c>
      <c r="D19" s="10"/>
      <c r="E19" s="10"/>
      <c r="F19" s="11">
        <f t="shared" si="1"/>
        <v>0</v>
      </c>
      <c r="G19" s="12"/>
      <c r="H19" s="12"/>
      <c r="I19" s="12"/>
      <c r="N19" s="18"/>
    </row>
    <row r="20" spans="1:9" ht="33.75" customHeight="1">
      <c r="A20" s="36">
        <v>4</v>
      </c>
      <c r="B20" s="29" t="s">
        <v>45</v>
      </c>
      <c r="C20" s="10" t="s">
        <v>17</v>
      </c>
      <c r="D20" s="10">
        <v>3</v>
      </c>
      <c r="E20" s="10" t="s">
        <v>13</v>
      </c>
      <c r="F20" s="11">
        <f t="shared" si="1"/>
        <v>3334035</v>
      </c>
      <c r="G20" s="12">
        <v>730035</v>
      </c>
      <c r="H20" s="12">
        <v>204000</v>
      </c>
      <c r="I20" s="12">
        <v>2400000</v>
      </c>
    </row>
    <row r="21" spans="1:9" ht="33.75" customHeight="1">
      <c r="A21" s="37"/>
      <c r="B21" s="31"/>
      <c r="C21" s="10" t="s">
        <v>23</v>
      </c>
      <c r="D21" s="10">
        <v>1</v>
      </c>
      <c r="E21" s="10" t="s">
        <v>13</v>
      </c>
      <c r="F21" s="11">
        <f t="shared" si="1"/>
        <v>4395520</v>
      </c>
      <c r="G21" s="12">
        <v>281520</v>
      </c>
      <c r="H21" s="12">
        <v>374000</v>
      </c>
      <c r="I21" s="12">
        <v>3740000</v>
      </c>
    </row>
    <row r="22" spans="1:9" ht="33.75" customHeight="1">
      <c r="A22" s="37"/>
      <c r="B22" s="31"/>
      <c r="C22" s="10" t="s">
        <v>24</v>
      </c>
      <c r="D22" s="10">
        <v>4</v>
      </c>
      <c r="E22" s="10" t="s">
        <v>13</v>
      </c>
      <c r="F22" s="11">
        <f t="shared" si="1"/>
        <v>4522920</v>
      </c>
      <c r="G22" s="12">
        <v>1450920</v>
      </c>
      <c r="H22" s="12">
        <v>272000</v>
      </c>
      <c r="I22" s="12">
        <v>2800000</v>
      </c>
    </row>
    <row r="23" spans="1:9" ht="33.75" customHeight="1">
      <c r="A23" s="36">
        <v>5</v>
      </c>
      <c r="B23" s="29" t="s">
        <v>46</v>
      </c>
      <c r="C23" s="10" t="s">
        <v>17</v>
      </c>
      <c r="D23" s="11">
        <f>SUM(E23,F23,G23)</f>
        <v>0</v>
      </c>
      <c r="E23" s="11">
        <f>SUM(F23,G23,H23)</f>
        <v>0</v>
      </c>
      <c r="F23" s="11">
        <f t="shared" si="1"/>
        <v>0</v>
      </c>
      <c r="G23" s="11">
        <f>SUM(H23,I23,J23)</f>
        <v>0</v>
      </c>
      <c r="H23" s="11">
        <f>SUM(I23,J23,K23)</f>
        <v>0</v>
      </c>
      <c r="I23" s="11">
        <f>SUM(J23,K23,L23)</f>
        <v>0</v>
      </c>
    </row>
    <row r="24" spans="1:9" ht="33.75" customHeight="1">
      <c r="A24" s="37"/>
      <c r="B24" s="31"/>
      <c r="C24" s="10" t="s">
        <v>23</v>
      </c>
      <c r="D24" s="10">
        <v>1</v>
      </c>
      <c r="E24" s="10" t="s">
        <v>38</v>
      </c>
      <c r="F24" s="19">
        <f t="shared" si="1"/>
        <v>6907221</v>
      </c>
      <c r="G24" s="12">
        <v>1083221</v>
      </c>
      <c r="H24" s="12">
        <v>544000</v>
      </c>
      <c r="I24" s="12">
        <v>5280000</v>
      </c>
    </row>
    <row r="25" spans="1:9" ht="33.75" customHeight="1">
      <c r="A25" s="37"/>
      <c r="B25" s="31"/>
      <c r="C25" s="10" t="s">
        <v>24</v>
      </c>
      <c r="D25" s="11">
        <f>SUM(E25,F25,G25)</f>
        <v>0</v>
      </c>
      <c r="E25" s="11">
        <f>SUM(F25,G25,H25)</f>
        <v>0</v>
      </c>
      <c r="F25" s="11">
        <f t="shared" si="1"/>
        <v>0</v>
      </c>
      <c r="G25" s="11">
        <f aca="true" t="shared" si="2" ref="G25:I26">SUM(H25,I25,J25)</f>
        <v>0</v>
      </c>
      <c r="H25" s="11">
        <f t="shared" si="2"/>
        <v>0</v>
      </c>
      <c r="I25" s="11">
        <f t="shared" si="2"/>
        <v>0</v>
      </c>
    </row>
    <row r="26" spans="1:9" ht="33.75" customHeight="1">
      <c r="A26" s="36">
        <v>6</v>
      </c>
      <c r="B26" s="29" t="s">
        <v>47</v>
      </c>
      <c r="C26" s="10" t="s">
        <v>17</v>
      </c>
      <c r="D26" s="11">
        <f>SUM(E26,F26,G26)</f>
        <v>0</v>
      </c>
      <c r="E26" s="11">
        <f>SUM(F26,G26,H26)</f>
        <v>0</v>
      </c>
      <c r="F26" s="11">
        <f t="shared" si="1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</row>
    <row r="27" spans="1:9" ht="33.75" customHeight="1">
      <c r="A27" s="37"/>
      <c r="B27" s="31"/>
      <c r="C27" s="10" t="s">
        <v>23</v>
      </c>
      <c r="D27" s="10">
        <v>1</v>
      </c>
      <c r="E27" s="10" t="s">
        <v>57</v>
      </c>
      <c r="F27" s="11">
        <f t="shared" si="1"/>
        <v>854000</v>
      </c>
      <c r="G27" s="12">
        <v>486000</v>
      </c>
      <c r="H27" s="12">
        <v>68000</v>
      </c>
      <c r="I27" s="12">
        <v>300000</v>
      </c>
    </row>
    <row r="28" spans="1:9" ht="33.75" customHeight="1">
      <c r="A28" s="37"/>
      <c r="B28" s="31"/>
      <c r="C28" s="10" t="s">
        <v>24</v>
      </c>
      <c r="D28" s="11">
        <f>SUM(E28,F28,G28)</f>
        <v>0</v>
      </c>
      <c r="E28" s="11">
        <f>SUM(F28,G28,H28)</f>
        <v>0</v>
      </c>
      <c r="F28" s="11">
        <f t="shared" si="1"/>
        <v>0</v>
      </c>
      <c r="G28" s="11">
        <f>SUM(H28,I28,J28)</f>
        <v>0</v>
      </c>
      <c r="H28" s="11">
        <f>SUM(I28,J28,K28)</f>
        <v>0</v>
      </c>
      <c r="I28" s="11">
        <f>SUM(J28,K28,L28)</f>
        <v>0</v>
      </c>
    </row>
    <row r="29" spans="1:9" ht="33.75" customHeight="1">
      <c r="A29" s="36">
        <v>7</v>
      </c>
      <c r="B29" s="29" t="s">
        <v>48</v>
      </c>
      <c r="C29" s="10" t="s">
        <v>17</v>
      </c>
      <c r="D29" s="10"/>
      <c r="E29" s="10"/>
      <c r="F29" s="11">
        <f t="shared" si="1"/>
        <v>0</v>
      </c>
      <c r="G29" s="12"/>
      <c r="H29" s="12"/>
      <c r="I29" s="12"/>
    </row>
    <row r="30" spans="1:9" ht="33.75" customHeight="1">
      <c r="A30" s="37"/>
      <c r="B30" s="31"/>
      <c r="C30" s="10" t="s">
        <v>23</v>
      </c>
      <c r="D30" s="10">
        <v>6</v>
      </c>
      <c r="E30" s="10" t="s">
        <v>13</v>
      </c>
      <c r="F30" s="11">
        <f>+G30+H30+I30</f>
        <v>8720840</v>
      </c>
      <c r="G30" s="12">
        <v>3698840</v>
      </c>
      <c r="H30" s="12">
        <v>1832000</v>
      </c>
      <c r="I30" s="12">
        <v>3190000</v>
      </c>
    </row>
    <row r="31" spans="1:9" ht="33.75" customHeight="1">
      <c r="A31" s="37"/>
      <c r="B31" s="31"/>
      <c r="C31" s="10" t="s">
        <v>24</v>
      </c>
      <c r="D31" s="10">
        <v>3</v>
      </c>
      <c r="E31" s="10" t="s">
        <v>13</v>
      </c>
      <c r="F31" s="11">
        <f>+G31+H31+I31</f>
        <v>4224481</v>
      </c>
      <c r="G31" s="12">
        <v>1418481</v>
      </c>
      <c r="H31" s="12">
        <v>406000</v>
      </c>
      <c r="I31" s="12">
        <v>2400000</v>
      </c>
    </row>
    <row r="32" spans="1:9" ht="33.75" customHeight="1">
      <c r="A32" s="37"/>
      <c r="B32" s="31"/>
      <c r="C32" s="10" t="s">
        <v>24</v>
      </c>
      <c r="D32" s="10">
        <v>2</v>
      </c>
      <c r="E32" s="10" t="s">
        <v>61</v>
      </c>
      <c r="F32" s="11">
        <f>+G32+H32+I32</f>
        <v>770280</v>
      </c>
      <c r="G32" s="12">
        <v>702280</v>
      </c>
      <c r="H32" s="12">
        <v>68000</v>
      </c>
      <c r="I32" s="12">
        <v>0</v>
      </c>
    </row>
    <row r="33" spans="1:9" ht="33.75" customHeight="1">
      <c r="A33" s="37"/>
      <c r="B33" s="31"/>
      <c r="C33" s="10" t="s">
        <v>24</v>
      </c>
      <c r="D33" s="10">
        <v>3</v>
      </c>
      <c r="E33" s="10" t="s">
        <v>62</v>
      </c>
      <c r="F33" s="11">
        <f>+G33+H33+I33</f>
        <v>102000</v>
      </c>
      <c r="G33" s="12">
        <v>0</v>
      </c>
      <c r="H33" s="12">
        <v>102000</v>
      </c>
      <c r="I33" s="12">
        <v>0</v>
      </c>
    </row>
    <row r="34" spans="1:9" ht="33.75" customHeight="1">
      <c r="A34" s="36">
        <v>8</v>
      </c>
      <c r="B34" s="29" t="s">
        <v>49</v>
      </c>
      <c r="C34" s="10" t="s">
        <v>17</v>
      </c>
      <c r="D34" s="10">
        <v>5</v>
      </c>
      <c r="E34" s="10" t="s">
        <v>13</v>
      </c>
      <c r="F34" s="11">
        <f>SUM(G34,H34,I34)</f>
        <v>8611540</v>
      </c>
      <c r="G34" s="12">
        <v>1347540</v>
      </c>
      <c r="H34" s="12">
        <v>812000</v>
      </c>
      <c r="I34" s="12">
        <v>6452000</v>
      </c>
    </row>
    <row r="35" spans="1:9" ht="33.75" customHeight="1">
      <c r="A35" s="37"/>
      <c r="B35" s="31"/>
      <c r="C35" s="10" t="s">
        <v>23</v>
      </c>
      <c r="D35" s="10">
        <v>8</v>
      </c>
      <c r="E35" s="10" t="s">
        <v>13</v>
      </c>
      <c r="F35" s="11">
        <f>SUM(G35,H35,I35)</f>
        <v>10948810</v>
      </c>
      <c r="G35" s="12">
        <v>1982810</v>
      </c>
      <c r="H35" s="12">
        <v>986000</v>
      </c>
      <c r="I35" s="12">
        <v>7980000</v>
      </c>
    </row>
    <row r="36" spans="1:9" ht="33.75" customHeight="1">
      <c r="A36" s="37"/>
      <c r="B36" s="31"/>
      <c r="C36" s="10" t="s">
        <v>24</v>
      </c>
      <c r="D36" s="10">
        <v>2</v>
      </c>
      <c r="E36" s="10" t="s">
        <v>13</v>
      </c>
      <c r="F36" s="11">
        <f>SUM(G36,H36,I36)</f>
        <v>1316290</v>
      </c>
      <c r="G36" s="12">
        <v>500290</v>
      </c>
      <c r="H36" s="12">
        <v>272000</v>
      </c>
      <c r="I36" s="12">
        <v>544000</v>
      </c>
    </row>
    <row r="37" spans="1:9" ht="33.75" customHeight="1">
      <c r="A37" s="36">
        <v>9</v>
      </c>
      <c r="B37" s="29" t="s">
        <v>50</v>
      </c>
      <c r="C37" s="10" t="s">
        <v>17</v>
      </c>
      <c r="D37" s="11">
        <v>0</v>
      </c>
      <c r="E37" s="11">
        <v>0</v>
      </c>
      <c r="F37" s="11">
        <v>0</v>
      </c>
      <c r="G37" s="12">
        <v>0</v>
      </c>
      <c r="H37" s="12">
        <v>0</v>
      </c>
      <c r="I37" s="12">
        <v>0</v>
      </c>
    </row>
    <row r="38" spans="1:9" ht="33.75" customHeight="1">
      <c r="A38" s="37"/>
      <c r="B38" s="31"/>
      <c r="C38" s="10" t="s">
        <v>23</v>
      </c>
      <c r="D38" s="11">
        <v>0</v>
      </c>
      <c r="E38" s="11">
        <v>0</v>
      </c>
      <c r="F38" s="11">
        <v>0</v>
      </c>
      <c r="G38" s="12">
        <v>0</v>
      </c>
      <c r="H38" s="12">
        <v>0</v>
      </c>
      <c r="I38" s="12">
        <v>0</v>
      </c>
    </row>
    <row r="39" spans="1:9" ht="33.75" customHeight="1">
      <c r="A39" s="37"/>
      <c r="B39" s="31"/>
      <c r="C39" s="10" t="s">
        <v>24</v>
      </c>
      <c r="D39" s="10">
        <v>5</v>
      </c>
      <c r="E39" s="10" t="s">
        <v>13</v>
      </c>
      <c r="F39" s="11">
        <f aca="true" t="shared" si="3" ref="F39:F46">SUM(G39,H39,I39)</f>
        <v>7952000</v>
      </c>
      <c r="G39" s="12">
        <f>493000*2</f>
        <v>986000</v>
      </c>
      <c r="H39" s="12">
        <v>986000</v>
      </c>
      <c r="I39" s="12">
        <v>5980000</v>
      </c>
    </row>
    <row r="40" spans="1:9" ht="33.75" customHeight="1">
      <c r="A40" s="36">
        <v>10</v>
      </c>
      <c r="B40" s="29" t="s">
        <v>51</v>
      </c>
      <c r="C40" s="10" t="s">
        <v>17</v>
      </c>
      <c r="D40" s="10">
        <v>4</v>
      </c>
      <c r="E40" s="10" t="s">
        <v>13</v>
      </c>
      <c r="F40" s="11">
        <f t="shared" si="3"/>
        <v>2013543</v>
      </c>
      <c r="G40" s="12">
        <f>122400+122400+282000+150600+460087+446296+44880+44880</f>
        <v>1673543</v>
      </c>
      <c r="H40" s="12">
        <f>170000+68000+68000+34000</f>
        <v>340000</v>
      </c>
      <c r="I40" s="20" t="s">
        <v>56</v>
      </c>
    </row>
    <row r="41" spans="1:9" ht="33.75" customHeight="1">
      <c r="A41" s="37"/>
      <c r="B41" s="31"/>
      <c r="C41" s="10" t="s">
        <v>23</v>
      </c>
      <c r="D41" s="10">
        <v>1</v>
      </c>
      <c r="E41" s="10" t="s">
        <v>57</v>
      </c>
      <c r="F41" s="11">
        <f t="shared" si="3"/>
        <v>123760</v>
      </c>
      <c r="G41" s="12">
        <f>44880+44880</f>
        <v>89760</v>
      </c>
      <c r="H41" s="12">
        <v>34000</v>
      </c>
      <c r="I41" s="20" t="s">
        <v>56</v>
      </c>
    </row>
    <row r="42" spans="1:9" ht="33.75" customHeight="1">
      <c r="A42" s="37"/>
      <c r="B42" s="31"/>
      <c r="C42" s="10" t="s">
        <v>24</v>
      </c>
      <c r="D42" s="10">
        <v>4</v>
      </c>
      <c r="E42" s="10" t="s">
        <v>13</v>
      </c>
      <c r="F42" s="11">
        <f t="shared" si="3"/>
        <v>4048980</v>
      </c>
      <c r="G42" s="12">
        <f>122400+122400+150600+122400+122400+122400+282000+352340</f>
        <v>1396940</v>
      </c>
      <c r="H42" s="12">
        <f>68000+204000+238000+136040</f>
        <v>646040</v>
      </c>
      <c r="I42" s="12">
        <f>1530000+476000</f>
        <v>2006000</v>
      </c>
    </row>
    <row r="43" spans="1:9" ht="33.75" customHeight="1">
      <c r="A43" s="36">
        <v>11</v>
      </c>
      <c r="B43" s="29" t="s">
        <v>15</v>
      </c>
      <c r="C43" s="42" t="s">
        <v>17</v>
      </c>
      <c r="D43" s="21">
        <v>2</v>
      </c>
      <c r="E43" s="21" t="s">
        <v>13</v>
      </c>
      <c r="F43" s="22">
        <f t="shared" si="3"/>
        <v>1770309</v>
      </c>
      <c r="G43" s="23">
        <f>637079+362730+339770+362730</f>
        <v>1702309</v>
      </c>
      <c r="H43" s="23">
        <f>34000+34000</f>
        <v>68000</v>
      </c>
      <c r="I43" s="12">
        <v>0</v>
      </c>
    </row>
    <row r="44" spans="1:9" ht="33.75" customHeight="1">
      <c r="A44" s="37"/>
      <c r="B44" s="31"/>
      <c r="C44" s="43"/>
      <c r="D44" s="21">
        <v>3</v>
      </c>
      <c r="E44" s="21" t="s">
        <v>36</v>
      </c>
      <c r="F44" s="22">
        <f t="shared" si="3"/>
        <v>204000</v>
      </c>
      <c r="G44" s="12">
        <v>0</v>
      </c>
      <c r="H44" s="23">
        <f>68000*3</f>
        <v>204000</v>
      </c>
      <c r="I44" s="12">
        <v>0</v>
      </c>
    </row>
    <row r="45" spans="1:9" ht="33.75" customHeight="1">
      <c r="A45" s="37"/>
      <c r="B45" s="31"/>
      <c r="C45" s="42" t="s">
        <v>23</v>
      </c>
      <c r="D45" s="21">
        <v>7</v>
      </c>
      <c r="E45" s="21" t="s">
        <v>13</v>
      </c>
      <c r="F45" s="24">
        <f t="shared" si="3"/>
        <v>14005024</v>
      </c>
      <c r="G45" s="23">
        <f>1350255+1215229+1110561+238750+238750+238750+494323+339770+238750+709886</f>
        <v>6175024</v>
      </c>
      <c r="H45" s="23">
        <f>68000+68000+68000+170000+204000+204000+408000</f>
        <v>1190000</v>
      </c>
      <c r="I45" s="23">
        <f>600000+600000+440000+2250000+2000000+750000</f>
        <v>6640000</v>
      </c>
    </row>
    <row r="46" spans="1:9" ht="33.75" customHeight="1">
      <c r="A46" s="37"/>
      <c r="B46" s="31"/>
      <c r="C46" s="43"/>
      <c r="D46" s="21">
        <v>3</v>
      </c>
      <c r="E46" s="21" t="s">
        <v>36</v>
      </c>
      <c r="F46" s="24">
        <f t="shared" si="3"/>
        <v>802000</v>
      </c>
      <c r="G46" s="12">
        <v>0</v>
      </c>
      <c r="H46" s="23">
        <f>34000+34000+34000</f>
        <v>102000</v>
      </c>
      <c r="I46" s="23">
        <f>250000+225000+225000</f>
        <v>700000</v>
      </c>
    </row>
    <row r="47" spans="1:9" ht="33.75" customHeight="1">
      <c r="A47" s="37"/>
      <c r="B47" s="31"/>
      <c r="C47" s="10" t="s">
        <v>24</v>
      </c>
      <c r="D47" s="11">
        <v>0</v>
      </c>
      <c r="E47" s="11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ht="33.75" customHeight="1">
      <c r="A48" s="36">
        <v>12</v>
      </c>
      <c r="B48" s="29" t="s">
        <v>52</v>
      </c>
      <c r="C48" s="10" t="s">
        <v>17</v>
      </c>
      <c r="D48" s="10"/>
      <c r="E48" s="11">
        <f>SUM(F48,G48,H48)</f>
        <v>0</v>
      </c>
      <c r="F48" s="11">
        <f>SUM(G48,H48,I48)</f>
        <v>0</v>
      </c>
      <c r="G48" s="11">
        <f>SUM(H48,I48,J48)</f>
        <v>0</v>
      </c>
      <c r="H48" s="11">
        <f>SUM(I48,J48,K48)</f>
        <v>0</v>
      </c>
      <c r="I48" s="11">
        <f>SUM(J48,K48,L48)</f>
        <v>0</v>
      </c>
    </row>
    <row r="49" spans="1:9" ht="33.75" customHeight="1">
      <c r="A49" s="37"/>
      <c r="B49" s="31"/>
      <c r="C49" s="10" t="s">
        <v>23</v>
      </c>
      <c r="D49" s="10">
        <v>1</v>
      </c>
      <c r="E49" s="10" t="s">
        <v>13</v>
      </c>
      <c r="F49" s="11">
        <f aca="true" t="shared" si="4" ref="F49:F60">SUM(G49,H49,I49)</f>
        <v>336000</v>
      </c>
      <c r="G49" s="12">
        <v>302000</v>
      </c>
      <c r="H49" s="12">
        <v>34000</v>
      </c>
      <c r="I49" s="11">
        <f>SUM(J49,K49,L49)</f>
        <v>0</v>
      </c>
    </row>
    <row r="50" spans="1:9" ht="33.75" customHeight="1">
      <c r="A50" s="37"/>
      <c r="B50" s="31"/>
      <c r="C50" s="42" t="s">
        <v>24</v>
      </c>
      <c r="D50" s="10">
        <v>2</v>
      </c>
      <c r="E50" s="10" t="s">
        <v>13</v>
      </c>
      <c r="F50" s="11">
        <f t="shared" si="4"/>
        <v>3028000</v>
      </c>
      <c r="G50" s="12">
        <v>272000</v>
      </c>
      <c r="H50" s="12">
        <v>306000</v>
      </c>
      <c r="I50" s="12">
        <v>2450000</v>
      </c>
    </row>
    <row r="51" spans="1:9" ht="33.75" customHeight="1">
      <c r="A51" s="37"/>
      <c r="B51" s="31"/>
      <c r="C51" s="43"/>
      <c r="D51" s="10">
        <v>1</v>
      </c>
      <c r="E51" s="10" t="s">
        <v>58</v>
      </c>
      <c r="F51" s="11">
        <f t="shared" si="4"/>
        <v>195535</v>
      </c>
      <c r="G51" s="12">
        <v>195535</v>
      </c>
      <c r="H51" s="11">
        <f>SUM(I51,J51,K51)</f>
        <v>0</v>
      </c>
      <c r="I51" s="11">
        <f>SUM(J51,K51,L51)</f>
        <v>0</v>
      </c>
    </row>
    <row r="52" spans="1:9" ht="33.75" customHeight="1">
      <c r="A52" s="36">
        <v>13</v>
      </c>
      <c r="B52" s="29" t="s">
        <v>53</v>
      </c>
      <c r="C52" s="10" t="s">
        <v>17</v>
      </c>
      <c r="D52" s="10" t="s">
        <v>56</v>
      </c>
      <c r="E52" s="10" t="s">
        <v>56</v>
      </c>
      <c r="F52" s="11">
        <f t="shared" si="4"/>
        <v>0</v>
      </c>
      <c r="G52" s="12">
        <v>0</v>
      </c>
      <c r="H52" s="12">
        <v>0</v>
      </c>
      <c r="I52" s="12">
        <v>0</v>
      </c>
    </row>
    <row r="53" spans="1:9" ht="33.75" customHeight="1">
      <c r="A53" s="37"/>
      <c r="B53" s="31"/>
      <c r="C53" s="10" t="s">
        <v>23</v>
      </c>
      <c r="D53" s="10">
        <v>5</v>
      </c>
      <c r="E53" s="10" t="s">
        <v>13</v>
      </c>
      <c r="F53" s="11">
        <f t="shared" si="4"/>
        <v>10626265</v>
      </c>
      <c r="G53" s="12">
        <v>1254265</v>
      </c>
      <c r="H53" s="12">
        <v>1122000</v>
      </c>
      <c r="I53" s="12">
        <v>8250000</v>
      </c>
    </row>
    <row r="54" spans="1:9" ht="33.75" customHeight="1">
      <c r="A54" s="37"/>
      <c r="B54" s="31"/>
      <c r="C54" s="10" t="s">
        <v>24</v>
      </c>
      <c r="D54" s="10" t="s">
        <v>56</v>
      </c>
      <c r="E54" s="10" t="s">
        <v>56</v>
      </c>
      <c r="F54" s="11">
        <f t="shared" si="4"/>
        <v>0</v>
      </c>
      <c r="G54" s="12">
        <v>0</v>
      </c>
      <c r="H54" s="12">
        <v>0</v>
      </c>
      <c r="I54" s="12">
        <v>0</v>
      </c>
    </row>
    <row r="55" spans="1:9" ht="33.75" customHeight="1">
      <c r="A55" s="36">
        <v>14</v>
      </c>
      <c r="B55" s="29" t="s">
        <v>54</v>
      </c>
      <c r="C55" s="10" t="s">
        <v>17</v>
      </c>
      <c r="D55" s="10">
        <v>4</v>
      </c>
      <c r="E55" s="10" t="s">
        <v>59</v>
      </c>
      <c r="F55" s="11">
        <f t="shared" si="4"/>
        <v>13331051</v>
      </c>
      <c r="G55" s="12">
        <v>3413051</v>
      </c>
      <c r="H55" s="12">
        <v>918000</v>
      </c>
      <c r="I55" s="12">
        <v>9000000</v>
      </c>
    </row>
    <row r="56" spans="1:9" ht="33.75" customHeight="1">
      <c r="A56" s="37"/>
      <c r="B56" s="31"/>
      <c r="C56" s="10" t="s">
        <v>23</v>
      </c>
      <c r="D56" s="10">
        <v>1</v>
      </c>
      <c r="E56" s="10" t="s">
        <v>60</v>
      </c>
      <c r="F56" s="11">
        <f t="shared" si="4"/>
        <v>439280</v>
      </c>
      <c r="G56" s="12">
        <v>371280</v>
      </c>
      <c r="H56" s="12">
        <v>68000</v>
      </c>
      <c r="I56" s="12"/>
    </row>
    <row r="57" spans="1:9" ht="33.75" customHeight="1">
      <c r="A57" s="37"/>
      <c r="B57" s="31"/>
      <c r="C57" s="10" t="s">
        <v>24</v>
      </c>
      <c r="D57" s="10">
        <v>2</v>
      </c>
      <c r="E57" s="10" t="s">
        <v>59</v>
      </c>
      <c r="F57" s="11">
        <f t="shared" si="4"/>
        <v>7679520</v>
      </c>
      <c r="G57" s="12">
        <v>1041520</v>
      </c>
      <c r="H57" s="12">
        <v>748000</v>
      </c>
      <c r="I57" s="12">
        <v>5890000</v>
      </c>
    </row>
    <row r="58" spans="1:9" ht="33.75" customHeight="1">
      <c r="A58" s="36">
        <v>15</v>
      </c>
      <c r="B58" s="29" t="s">
        <v>55</v>
      </c>
      <c r="C58" s="10" t="s">
        <v>17</v>
      </c>
      <c r="D58" s="10">
        <v>5</v>
      </c>
      <c r="E58" s="10" t="s">
        <v>13</v>
      </c>
      <c r="F58" s="11">
        <f t="shared" si="4"/>
        <v>5801013</v>
      </c>
      <c r="G58" s="12">
        <f>566030+784851+500890+500890+540102+619530+982720</f>
        <v>4495013</v>
      </c>
      <c r="H58" s="12">
        <f>119000+119000+68000</f>
        <v>306000</v>
      </c>
      <c r="I58" s="12">
        <f>500000+500000</f>
        <v>1000000</v>
      </c>
    </row>
    <row r="59" spans="1:9" ht="33.75" customHeight="1">
      <c r="A59" s="37"/>
      <c r="B59" s="31"/>
      <c r="C59" s="10" t="s">
        <v>23</v>
      </c>
      <c r="D59" s="10">
        <v>3</v>
      </c>
      <c r="E59" s="10" t="s">
        <v>50</v>
      </c>
      <c r="F59" s="11">
        <f t="shared" si="4"/>
        <v>1246210</v>
      </c>
      <c r="G59" s="12">
        <v>1246210</v>
      </c>
      <c r="H59" s="20" t="s">
        <v>56</v>
      </c>
      <c r="I59" s="20" t="s">
        <v>56</v>
      </c>
    </row>
    <row r="60" spans="1:9" ht="33.75" customHeight="1">
      <c r="A60" s="37"/>
      <c r="B60" s="31"/>
      <c r="C60" s="10" t="s">
        <v>24</v>
      </c>
      <c r="D60" s="10">
        <v>2</v>
      </c>
      <c r="E60" s="10" t="s">
        <v>13</v>
      </c>
      <c r="F60" s="11">
        <f t="shared" si="4"/>
        <v>4659086</v>
      </c>
      <c r="G60" s="12">
        <f>639000+981424+834662</f>
        <v>2455086</v>
      </c>
      <c r="H60" s="12">
        <f>170000+34000</f>
        <v>204000</v>
      </c>
      <c r="I60" s="12">
        <v>2000000</v>
      </c>
    </row>
    <row r="61" spans="1:9" s="7" customFormat="1" ht="21.75" customHeight="1">
      <c r="A61" s="25"/>
      <c r="B61" s="25"/>
      <c r="C61" s="25"/>
      <c r="D61" s="26">
        <f>SUM(D8:D60)</f>
        <v>122</v>
      </c>
      <c r="E61" s="26"/>
      <c r="F61" s="27">
        <f>SUM(F8:F60)</f>
        <v>170999859</v>
      </c>
      <c r="G61" s="25"/>
      <c r="H61" s="25"/>
      <c r="I61" s="25"/>
    </row>
  </sheetData>
  <sheetProtection/>
  <mergeCells count="48">
    <mergeCell ref="C43:C44"/>
    <mergeCell ref="C10:C13"/>
    <mergeCell ref="A55:A57"/>
    <mergeCell ref="B55:B57"/>
    <mergeCell ref="A58:A60"/>
    <mergeCell ref="B58:B60"/>
    <mergeCell ref="C50:C51"/>
    <mergeCell ref="C45:C46"/>
    <mergeCell ref="A43:A47"/>
    <mergeCell ref="B43:B47"/>
    <mergeCell ref="A48:A51"/>
    <mergeCell ref="B48:B51"/>
    <mergeCell ref="A52:A54"/>
    <mergeCell ref="B52:B54"/>
    <mergeCell ref="A34:A36"/>
    <mergeCell ref="B34:B36"/>
    <mergeCell ref="A37:A39"/>
    <mergeCell ref="B37:B39"/>
    <mergeCell ref="A40:A42"/>
    <mergeCell ref="B40:B42"/>
    <mergeCell ref="A23:A25"/>
    <mergeCell ref="B23:B25"/>
    <mergeCell ref="A26:A28"/>
    <mergeCell ref="B26:B28"/>
    <mergeCell ref="A29:A33"/>
    <mergeCell ref="B29:B33"/>
    <mergeCell ref="A14:A16"/>
    <mergeCell ref="B14:B16"/>
    <mergeCell ref="A17:A19"/>
    <mergeCell ref="B17:B19"/>
    <mergeCell ref="A20:A22"/>
    <mergeCell ref="B20:B22"/>
    <mergeCell ref="H4:I4"/>
    <mergeCell ref="A8:A13"/>
    <mergeCell ref="A2:I2"/>
    <mergeCell ref="A3:I3"/>
    <mergeCell ref="G6:G7"/>
    <mergeCell ref="G5:I5"/>
    <mergeCell ref="F5:F7"/>
    <mergeCell ref="B5:B7"/>
    <mergeCell ref="A5:A7"/>
    <mergeCell ref="H6:H7"/>
    <mergeCell ref="I6:I7"/>
    <mergeCell ref="B8:B13"/>
    <mergeCell ref="C5:E5"/>
    <mergeCell ref="C6:C7"/>
    <mergeCell ref="D6:D7"/>
    <mergeCell ref="E6:E7"/>
  </mergeCells>
  <printOptions horizontalCentered="1"/>
  <pageMargins left="0" right="0" top="0.3937007874015748" bottom="0.1968503937007874" header="0.31496062992125984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2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3" sqref="D113"/>
    </sheetView>
  </sheetViews>
  <sheetFormatPr defaultColWidth="9.140625" defaultRowHeight="15"/>
  <cols>
    <col min="1" max="1" width="5.140625" style="13" customWidth="1"/>
    <col min="2" max="2" width="30.28125" style="13" customWidth="1"/>
    <col min="3" max="3" width="16.421875" style="13" customWidth="1"/>
    <col min="4" max="4" width="12.28125" style="13" customWidth="1"/>
    <col min="5" max="5" width="31.57421875" style="9" customWidth="1"/>
    <col min="6" max="6" width="19.421875" style="13" bestFit="1" customWidth="1"/>
    <col min="7" max="7" width="23.00390625" style="13" bestFit="1" customWidth="1"/>
    <col min="8" max="8" width="17.8515625" style="13" customWidth="1"/>
    <col min="9" max="9" width="19.421875" style="13" bestFit="1" customWidth="1"/>
    <col min="10" max="11" width="9.140625" style="13" customWidth="1"/>
    <col min="12" max="13" width="15.00390625" style="13" bestFit="1" customWidth="1"/>
    <col min="14" max="14" width="16.57421875" style="13" bestFit="1" customWidth="1"/>
    <col min="15" max="15" width="11.57421875" style="13" bestFit="1" customWidth="1"/>
    <col min="16" max="16384" width="9.140625" style="13" customWidth="1"/>
  </cols>
  <sheetData>
    <row r="2" spans="1:9" s="4" customFormat="1" ht="25.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</row>
    <row r="3" spans="1:9" s="4" customFormat="1" ht="18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s="4" customFormat="1" ht="18">
      <c r="A4" s="5"/>
      <c r="B4" s="5"/>
      <c r="C4" s="5"/>
      <c r="D4" s="5"/>
      <c r="E4" s="5"/>
      <c r="F4" s="5"/>
      <c r="G4" s="5"/>
      <c r="H4" s="35" t="s">
        <v>65</v>
      </c>
      <c r="I4" s="35"/>
    </row>
    <row r="5" spans="1:15" s="7" customFormat="1" ht="23.25" customHeight="1">
      <c r="A5" s="41" t="s">
        <v>1</v>
      </c>
      <c r="B5" s="41" t="s">
        <v>18</v>
      </c>
      <c r="C5" s="32" t="s">
        <v>20</v>
      </c>
      <c r="D5" s="33"/>
      <c r="E5" s="34"/>
      <c r="F5" s="41" t="s">
        <v>2</v>
      </c>
      <c r="G5" s="40" t="s">
        <v>3</v>
      </c>
      <c r="H5" s="40"/>
      <c r="I5" s="40"/>
      <c r="J5" s="6"/>
      <c r="K5" s="6"/>
      <c r="L5" s="6"/>
      <c r="M5" s="6"/>
      <c r="N5" s="6"/>
      <c r="O5" s="6"/>
    </row>
    <row r="6" spans="1:15" s="9" customFormat="1" ht="31.5" customHeight="1">
      <c r="A6" s="41"/>
      <c r="B6" s="41"/>
      <c r="C6" s="29" t="s">
        <v>21</v>
      </c>
      <c r="D6" s="29" t="s">
        <v>19</v>
      </c>
      <c r="E6" s="29" t="s">
        <v>22</v>
      </c>
      <c r="F6" s="41"/>
      <c r="G6" s="29" t="s">
        <v>40</v>
      </c>
      <c r="H6" s="29" t="s">
        <v>6</v>
      </c>
      <c r="I6" s="29" t="s">
        <v>7</v>
      </c>
      <c r="J6" s="8"/>
      <c r="K6" s="8"/>
      <c r="L6" s="8"/>
      <c r="M6" s="8"/>
      <c r="N6" s="8"/>
      <c r="O6" s="8"/>
    </row>
    <row r="7" spans="1:15" s="9" customFormat="1" ht="15.75">
      <c r="A7" s="41"/>
      <c r="B7" s="41"/>
      <c r="C7" s="30"/>
      <c r="D7" s="30"/>
      <c r="E7" s="30"/>
      <c r="F7" s="41"/>
      <c r="G7" s="30"/>
      <c r="H7" s="30"/>
      <c r="I7" s="30"/>
      <c r="J7" s="8"/>
      <c r="K7" s="8"/>
      <c r="L7" s="8"/>
      <c r="M7" s="8"/>
      <c r="N7" s="8"/>
      <c r="O7" s="8"/>
    </row>
    <row r="8" spans="1:14" ht="15.75" hidden="1">
      <c r="A8" s="36">
        <v>1</v>
      </c>
      <c r="B8" s="45" t="s">
        <v>42</v>
      </c>
      <c r="C8" s="10" t="s">
        <v>17</v>
      </c>
      <c r="D8" s="10" t="s">
        <v>56</v>
      </c>
      <c r="E8" s="10"/>
      <c r="F8" s="11">
        <f aca="true" t="shared" si="0" ref="F8:F49">SUM(G8,H8,I8)</f>
        <v>0</v>
      </c>
      <c r="G8" s="12"/>
      <c r="H8" s="12"/>
      <c r="I8" s="12"/>
      <c r="N8" s="14"/>
    </row>
    <row r="9" spans="1:15" ht="15.75" hidden="1">
      <c r="A9" s="37"/>
      <c r="B9" s="46"/>
      <c r="C9" s="10" t="s">
        <v>23</v>
      </c>
      <c r="D9" s="10">
        <v>2</v>
      </c>
      <c r="E9" s="10" t="s">
        <v>48</v>
      </c>
      <c r="F9" s="11">
        <f t="shared" si="0"/>
        <v>3071430</v>
      </c>
      <c r="G9" s="12">
        <v>1267430</v>
      </c>
      <c r="H9" s="12">
        <v>204000</v>
      </c>
      <c r="I9" s="12">
        <v>1600000</v>
      </c>
      <c r="L9" s="15"/>
      <c r="M9" s="15"/>
      <c r="N9" s="15"/>
      <c r="O9" s="15"/>
    </row>
    <row r="10" spans="1:13" ht="15.75" hidden="1">
      <c r="A10" s="37"/>
      <c r="B10" s="46"/>
      <c r="C10" s="42" t="s">
        <v>24</v>
      </c>
      <c r="D10" s="10">
        <v>2</v>
      </c>
      <c r="E10" s="10" t="s">
        <v>39</v>
      </c>
      <c r="F10" s="11">
        <f t="shared" si="0"/>
        <v>3573038</v>
      </c>
      <c r="G10" s="12">
        <v>901038</v>
      </c>
      <c r="H10" s="12">
        <v>272000</v>
      </c>
      <c r="I10" s="12">
        <v>2400000</v>
      </c>
      <c r="L10" s="15"/>
      <c r="M10" s="15"/>
    </row>
    <row r="11" spans="1:13" ht="15.75" hidden="1">
      <c r="A11" s="37"/>
      <c r="B11" s="46"/>
      <c r="C11" s="44"/>
      <c r="D11" s="10">
        <v>1</v>
      </c>
      <c r="E11" s="10" t="s">
        <v>62</v>
      </c>
      <c r="F11" s="11">
        <f t="shared" si="0"/>
        <v>1036785</v>
      </c>
      <c r="G11" s="16">
        <v>1002785</v>
      </c>
      <c r="H11" s="16">
        <v>34000</v>
      </c>
      <c r="I11" s="12"/>
      <c r="L11" s="15"/>
      <c r="M11" s="15"/>
    </row>
    <row r="12" spans="1:12" ht="15.75" hidden="1">
      <c r="A12" s="37"/>
      <c r="B12" s="46"/>
      <c r="C12" s="44"/>
      <c r="D12" s="10">
        <v>1</v>
      </c>
      <c r="E12" s="10" t="s">
        <v>64</v>
      </c>
      <c r="F12" s="11">
        <f t="shared" si="0"/>
        <v>34000</v>
      </c>
      <c r="G12" s="16"/>
      <c r="H12" s="16">
        <v>34000</v>
      </c>
      <c r="I12" s="12"/>
      <c r="L12" s="17"/>
    </row>
    <row r="13" spans="1:12" ht="15.75" hidden="1">
      <c r="A13" s="37"/>
      <c r="B13" s="46"/>
      <c r="C13" s="43"/>
      <c r="D13" s="10">
        <v>1</v>
      </c>
      <c r="E13" s="10" t="s">
        <v>63</v>
      </c>
      <c r="F13" s="11">
        <f t="shared" si="0"/>
        <v>1732760</v>
      </c>
      <c r="G13" s="16">
        <v>1698760</v>
      </c>
      <c r="H13" s="16">
        <v>34000</v>
      </c>
      <c r="I13" s="12"/>
      <c r="L13" s="15"/>
    </row>
    <row r="14" spans="1:12" ht="15.75">
      <c r="A14" s="37"/>
      <c r="B14" s="46"/>
      <c r="C14" s="42" t="s">
        <v>66</v>
      </c>
      <c r="D14" s="10">
        <v>1</v>
      </c>
      <c r="E14" s="47" t="s">
        <v>11</v>
      </c>
      <c r="F14" s="11">
        <f t="shared" si="0"/>
        <v>2490690</v>
      </c>
      <c r="G14" s="48">
        <v>320690</v>
      </c>
      <c r="H14" s="48">
        <v>170000</v>
      </c>
      <c r="I14" s="48">
        <v>2000000</v>
      </c>
      <c r="L14" s="15"/>
    </row>
    <row r="15" spans="1:12" ht="15.75">
      <c r="A15" s="37"/>
      <c r="B15" s="46"/>
      <c r="C15" s="43"/>
      <c r="D15" s="10">
        <v>1</v>
      </c>
      <c r="E15" s="47" t="s">
        <v>9</v>
      </c>
      <c r="F15" s="11">
        <f t="shared" si="0"/>
        <v>253020</v>
      </c>
      <c r="G15" s="48">
        <v>219020</v>
      </c>
      <c r="H15" s="48">
        <v>34000</v>
      </c>
      <c r="I15" s="12"/>
      <c r="L15" s="15"/>
    </row>
    <row r="16" spans="1:12" ht="15.75">
      <c r="A16" s="37"/>
      <c r="B16" s="46"/>
      <c r="C16" s="28" t="s">
        <v>26</v>
      </c>
      <c r="D16" s="10">
        <v>1</v>
      </c>
      <c r="E16" s="47" t="s">
        <v>35</v>
      </c>
      <c r="F16" s="11">
        <f t="shared" si="0"/>
        <v>170720</v>
      </c>
      <c r="G16" s="48">
        <v>136720</v>
      </c>
      <c r="H16" s="48">
        <v>34000</v>
      </c>
      <c r="I16" s="12"/>
      <c r="L16" s="15"/>
    </row>
    <row r="17" spans="1:12" ht="15.75">
      <c r="A17" s="49"/>
      <c r="B17" s="50"/>
      <c r="C17" s="28" t="s">
        <v>27</v>
      </c>
      <c r="D17" s="10" t="s">
        <v>56</v>
      </c>
      <c r="E17" s="10" t="s">
        <v>67</v>
      </c>
      <c r="F17" s="11">
        <f t="shared" si="0"/>
        <v>0</v>
      </c>
      <c r="G17" s="16"/>
      <c r="H17" s="16"/>
      <c r="I17" s="12"/>
      <c r="L17" s="15"/>
    </row>
    <row r="18" spans="1:9" ht="33.75" customHeight="1" hidden="1">
      <c r="A18" s="36">
        <v>2</v>
      </c>
      <c r="B18" s="45" t="s">
        <v>43</v>
      </c>
      <c r="C18" s="10" t="s">
        <v>17</v>
      </c>
      <c r="D18" s="10">
        <v>11</v>
      </c>
      <c r="E18" s="10" t="s">
        <v>13</v>
      </c>
      <c r="F18" s="11">
        <f t="shared" si="0"/>
        <v>14596365</v>
      </c>
      <c r="G18" s="12">
        <v>6672365</v>
      </c>
      <c r="H18" s="12">
        <v>3094000</v>
      </c>
      <c r="I18" s="12">
        <v>4830000</v>
      </c>
    </row>
    <row r="19" spans="1:9" ht="33.75" customHeight="1" hidden="1">
      <c r="A19" s="37"/>
      <c r="B19" s="46"/>
      <c r="C19" s="10" t="s">
        <v>23</v>
      </c>
      <c r="D19" s="10">
        <v>7</v>
      </c>
      <c r="E19" s="10" t="s">
        <v>13</v>
      </c>
      <c r="F19" s="11">
        <f t="shared" si="0"/>
        <v>8709208</v>
      </c>
      <c r="G19" s="12">
        <v>4584708</v>
      </c>
      <c r="H19" s="12">
        <v>1424500</v>
      </c>
      <c r="I19" s="12">
        <v>2700000</v>
      </c>
    </row>
    <row r="20" spans="1:9" ht="33.75" customHeight="1" hidden="1">
      <c r="A20" s="37"/>
      <c r="B20" s="46"/>
      <c r="C20" s="10" t="s">
        <v>24</v>
      </c>
      <c r="D20" s="11">
        <v>0</v>
      </c>
      <c r="E20" s="11">
        <v>0</v>
      </c>
      <c r="F20" s="11">
        <f t="shared" si="0"/>
        <v>0</v>
      </c>
      <c r="G20" s="12">
        <v>0</v>
      </c>
      <c r="H20" s="12">
        <v>0</v>
      </c>
      <c r="I20" s="12">
        <v>0</v>
      </c>
    </row>
    <row r="21" spans="1:9" ht="15.75">
      <c r="A21" s="37"/>
      <c r="B21" s="46"/>
      <c r="C21" s="10" t="s">
        <v>25</v>
      </c>
      <c r="D21" s="51">
        <v>7</v>
      </c>
      <c r="E21" s="10" t="s">
        <v>13</v>
      </c>
      <c r="F21" s="11">
        <f t="shared" si="0"/>
        <v>10300970</v>
      </c>
      <c r="G21" s="52">
        <v>3980970</v>
      </c>
      <c r="H21" s="52">
        <v>1904000</v>
      </c>
      <c r="I21" s="52">
        <v>4416000</v>
      </c>
    </row>
    <row r="22" spans="1:9" ht="15.75">
      <c r="A22" s="37"/>
      <c r="B22" s="46"/>
      <c r="C22" s="10" t="s">
        <v>26</v>
      </c>
      <c r="D22" s="51">
        <v>2</v>
      </c>
      <c r="E22" s="10" t="s">
        <v>13</v>
      </c>
      <c r="F22" s="11">
        <f t="shared" si="0"/>
        <v>2303239</v>
      </c>
      <c r="G22" s="52">
        <v>1810239</v>
      </c>
      <c r="H22" s="52">
        <v>357000</v>
      </c>
      <c r="I22" s="52">
        <v>136000</v>
      </c>
    </row>
    <row r="23" spans="1:9" ht="15.75">
      <c r="A23" s="37"/>
      <c r="B23" s="46"/>
      <c r="C23" s="42" t="s">
        <v>27</v>
      </c>
      <c r="D23" s="51">
        <v>1</v>
      </c>
      <c r="E23" s="51" t="s">
        <v>57</v>
      </c>
      <c r="F23" s="11">
        <f t="shared" si="0"/>
        <v>301920</v>
      </c>
      <c r="G23" s="52">
        <v>182920</v>
      </c>
      <c r="H23" s="52">
        <v>119000</v>
      </c>
      <c r="I23" s="52"/>
    </row>
    <row r="24" spans="1:9" ht="15.75">
      <c r="A24" s="49"/>
      <c r="B24" s="50"/>
      <c r="C24" s="43"/>
      <c r="D24" s="51">
        <v>6</v>
      </c>
      <c r="E24" s="10" t="s">
        <v>13</v>
      </c>
      <c r="F24" s="11">
        <f t="shared" si="0"/>
        <v>6285270</v>
      </c>
      <c r="G24" s="52">
        <v>5384270</v>
      </c>
      <c r="H24" s="52">
        <v>833000</v>
      </c>
      <c r="I24" s="52">
        <v>68000</v>
      </c>
    </row>
    <row r="25" spans="1:14" ht="15.75" hidden="1">
      <c r="A25" s="36">
        <v>3</v>
      </c>
      <c r="B25" s="45" t="s">
        <v>44</v>
      </c>
      <c r="C25" s="10" t="s">
        <v>17</v>
      </c>
      <c r="D25" s="10">
        <v>1</v>
      </c>
      <c r="E25" s="10" t="s">
        <v>13</v>
      </c>
      <c r="F25" s="11">
        <f t="shared" si="0"/>
        <v>2630920</v>
      </c>
      <c r="G25" s="12">
        <v>80920</v>
      </c>
      <c r="H25" s="12">
        <v>850000</v>
      </c>
      <c r="I25" s="12">
        <v>1700000</v>
      </c>
      <c r="N25" s="18"/>
    </row>
    <row r="26" spans="1:14" ht="15.75" hidden="1">
      <c r="A26" s="37"/>
      <c r="B26" s="46"/>
      <c r="C26" s="10" t="s">
        <v>23</v>
      </c>
      <c r="D26" s="10">
        <v>2</v>
      </c>
      <c r="E26" s="10" t="s">
        <v>13</v>
      </c>
      <c r="F26" s="11">
        <f t="shared" si="0"/>
        <v>2645840</v>
      </c>
      <c r="G26" s="12">
        <f>40460*4</f>
        <v>161840</v>
      </c>
      <c r="H26" s="12">
        <f>238000+170000</f>
        <v>408000</v>
      </c>
      <c r="I26" s="12">
        <f>476000+1600000</f>
        <v>2076000</v>
      </c>
      <c r="N26" s="18"/>
    </row>
    <row r="27" spans="1:14" ht="15.75" hidden="1">
      <c r="A27" s="37"/>
      <c r="B27" s="46"/>
      <c r="C27" s="10" t="s">
        <v>24</v>
      </c>
      <c r="D27" s="10" t="s">
        <v>56</v>
      </c>
      <c r="E27" s="10" t="s">
        <v>67</v>
      </c>
      <c r="F27" s="11">
        <f t="shared" si="0"/>
        <v>0</v>
      </c>
      <c r="G27" s="12"/>
      <c r="H27" s="12"/>
      <c r="I27" s="12"/>
      <c r="N27" s="18"/>
    </row>
    <row r="28" spans="1:14" ht="15.75">
      <c r="A28" s="37"/>
      <c r="B28" s="46"/>
      <c r="C28" s="10" t="s">
        <v>25</v>
      </c>
      <c r="D28" s="10" t="s">
        <v>56</v>
      </c>
      <c r="E28" s="10" t="s">
        <v>67</v>
      </c>
      <c r="F28" s="11">
        <f t="shared" si="0"/>
        <v>0</v>
      </c>
      <c r="G28" s="12"/>
      <c r="H28" s="12"/>
      <c r="I28" s="12"/>
      <c r="N28" s="18"/>
    </row>
    <row r="29" spans="1:14" ht="15.75">
      <c r="A29" s="37"/>
      <c r="B29" s="46"/>
      <c r="C29" s="10" t="s">
        <v>26</v>
      </c>
      <c r="D29" s="53">
        <v>1</v>
      </c>
      <c r="E29" s="53" t="s">
        <v>13</v>
      </c>
      <c r="F29" s="11">
        <f t="shared" si="0"/>
        <v>12036920</v>
      </c>
      <c r="G29" s="54">
        <v>80920</v>
      </c>
      <c r="H29" s="54">
        <v>1836000</v>
      </c>
      <c r="I29" s="54">
        <v>10120000</v>
      </c>
      <c r="N29" s="18"/>
    </row>
    <row r="30" spans="1:14" ht="15.75">
      <c r="A30" s="49"/>
      <c r="B30" s="50"/>
      <c r="C30" s="10" t="s">
        <v>27</v>
      </c>
      <c r="D30" s="10" t="s">
        <v>56</v>
      </c>
      <c r="E30" s="10" t="s">
        <v>67</v>
      </c>
      <c r="F30" s="11">
        <f t="shared" si="0"/>
        <v>0</v>
      </c>
      <c r="G30" s="12"/>
      <c r="H30" s="12"/>
      <c r="I30" s="12"/>
      <c r="N30" s="18"/>
    </row>
    <row r="31" spans="1:9" ht="15.75" hidden="1">
      <c r="A31" s="36">
        <v>4</v>
      </c>
      <c r="B31" s="45" t="s">
        <v>45</v>
      </c>
      <c r="C31" s="10" t="s">
        <v>17</v>
      </c>
      <c r="D31" s="10">
        <v>3</v>
      </c>
      <c r="E31" s="10" t="s">
        <v>13</v>
      </c>
      <c r="F31" s="11">
        <f t="shared" si="0"/>
        <v>3334035</v>
      </c>
      <c r="G31" s="12">
        <v>730035</v>
      </c>
      <c r="H31" s="12">
        <v>204000</v>
      </c>
      <c r="I31" s="12">
        <v>2400000</v>
      </c>
    </row>
    <row r="32" spans="1:9" ht="15.75" hidden="1">
      <c r="A32" s="37"/>
      <c r="B32" s="46"/>
      <c r="C32" s="10" t="s">
        <v>23</v>
      </c>
      <c r="D32" s="10">
        <v>1</v>
      </c>
      <c r="E32" s="10" t="s">
        <v>13</v>
      </c>
      <c r="F32" s="11">
        <f t="shared" si="0"/>
        <v>4395520</v>
      </c>
      <c r="G32" s="12">
        <v>281520</v>
      </c>
      <c r="H32" s="12">
        <v>374000</v>
      </c>
      <c r="I32" s="12">
        <v>3740000</v>
      </c>
    </row>
    <row r="33" spans="1:9" ht="15.75" hidden="1">
      <c r="A33" s="37"/>
      <c r="B33" s="46"/>
      <c r="C33" s="10" t="s">
        <v>24</v>
      </c>
      <c r="D33" s="10">
        <v>4</v>
      </c>
      <c r="E33" s="10" t="s">
        <v>13</v>
      </c>
      <c r="F33" s="11">
        <f t="shared" si="0"/>
        <v>4522920</v>
      </c>
      <c r="G33" s="12">
        <v>1450920</v>
      </c>
      <c r="H33" s="12">
        <v>272000</v>
      </c>
      <c r="I33" s="12">
        <v>2800000</v>
      </c>
    </row>
    <row r="34" spans="1:9" ht="15.75">
      <c r="A34" s="37"/>
      <c r="B34" s="46"/>
      <c r="C34" s="10" t="s">
        <v>25</v>
      </c>
      <c r="D34" s="51">
        <v>1</v>
      </c>
      <c r="E34" s="51" t="s">
        <v>68</v>
      </c>
      <c r="F34" s="11">
        <f t="shared" si="0"/>
        <v>628000</v>
      </c>
      <c r="G34" s="55">
        <v>204000</v>
      </c>
      <c r="H34" s="55">
        <v>34000</v>
      </c>
      <c r="I34" s="55">
        <v>390000</v>
      </c>
    </row>
    <row r="35" spans="1:9" ht="15.75">
      <c r="A35" s="37"/>
      <c r="B35" s="46"/>
      <c r="C35" s="10" t="s">
        <v>26</v>
      </c>
      <c r="D35" s="51">
        <v>2</v>
      </c>
      <c r="E35" s="51" t="s">
        <v>68</v>
      </c>
      <c r="F35" s="11">
        <f t="shared" si="0"/>
        <v>1831520</v>
      </c>
      <c r="G35" s="55">
        <v>743520</v>
      </c>
      <c r="H35" s="55">
        <v>68000</v>
      </c>
      <c r="I35" s="55">
        <v>1020000</v>
      </c>
    </row>
    <row r="36" spans="1:9" ht="15.75">
      <c r="A36" s="49"/>
      <c r="B36" s="50"/>
      <c r="C36" s="10" t="s">
        <v>27</v>
      </c>
      <c r="D36" s="51">
        <v>3</v>
      </c>
      <c r="E36" s="51" t="s">
        <v>68</v>
      </c>
      <c r="F36" s="11">
        <f t="shared" si="0"/>
        <v>2239669</v>
      </c>
      <c r="G36" s="55">
        <v>1435669</v>
      </c>
      <c r="H36" s="55">
        <v>136000</v>
      </c>
      <c r="I36" s="55">
        <v>668000</v>
      </c>
    </row>
    <row r="37" spans="1:9" ht="33.75" customHeight="1" hidden="1">
      <c r="A37" s="36">
        <v>5</v>
      </c>
      <c r="B37" s="45" t="s">
        <v>46</v>
      </c>
      <c r="C37" s="10" t="s">
        <v>17</v>
      </c>
      <c r="D37" s="56" t="s">
        <v>56</v>
      </c>
      <c r="E37" s="10" t="s">
        <v>67</v>
      </c>
      <c r="F37" s="19">
        <f t="shared" si="0"/>
        <v>0</v>
      </c>
      <c r="G37" s="11">
        <f>SUM(H37,I37,J37)</f>
        <v>0</v>
      </c>
      <c r="H37" s="11">
        <f>SUM(I37,J37,K37)</f>
        <v>0</v>
      </c>
      <c r="I37" s="11">
        <f>SUM(J37,K37,L37)</f>
        <v>0</v>
      </c>
    </row>
    <row r="38" spans="1:9" ht="33.75" customHeight="1" hidden="1">
      <c r="A38" s="37"/>
      <c r="B38" s="46"/>
      <c r="C38" s="10" t="s">
        <v>23</v>
      </c>
      <c r="D38" s="10">
        <v>1</v>
      </c>
      <c r="E38" s="10" t="s">
        <v>38</v>
      </c>
      <c r="F38" s="19">
        <f t="shared" si="0"/>
        <v>6907221</v>
      </c>
      <c r="G38" s="12">
        <v>1083221</v>
      </c>
      <c r="H38" s="12">
        <v>544000</v>
      </c>
      <c r="I38" s="12">
        <v>5280000</v>
      </c>
    </row>
    <row r="39" spans="1:9" ht="33.75" customHeight="1" hidden="1">
      <c r="A39" s="37"/>
      <c r="B39" s="46"/>
      <c r="C39" s="10" t="s">
        <v>24</v>
      </c>
      <c r="D39" s="56" t="s">
        <v>56</v>
      </c>
      <c r="E39" s="10" t="s">
        <v>67</v>
      </c>
      <c r="F39" s="11">
        <f t="shared" si="0"/>
        <v>0</v>
      </c>
      <c r="G39" s="11">
        <f>SUM(H39,I39,J39)</f>
        <v>0</v>
      </c>
      <c r="H39" s="11">
        <f>SUM(I39,J39,K39)</f>
        <v>0</v>
      </c>
      <c r="I39" s="11">
        <f>SUM(J39,K39,L39)</f>
        <v>0</v>
      </c>
    </row>
    <row r="40" spans="1:9" ht="15.75">
      <c r="A40" s="37"/>
      <c r="B40" s="46"/>
      <c r="C40" s="10" t="s">
        <v>25</v>
      </c>
      <c r="D40" s="56" t="s">
        <v>56</v>
      </c>
      <c r="E40" s="10" t="s">
        <v>67</v>
      </c>
      <c r="F40" s="11">
        <f t="shared" si="0"/>
        <v>0</v>
      </c>
      <c r="G40" s="11"/>
      <c r="H40" s="11"/>
      <c r="I40" s="11"/>
    </row>
    <row r="41" spans="1:9" ht="15.75">
      <c r="A41" s="37"/>
      <c r="B41" s="46"/>
      <c r="C41" s="10" t="s">
        <v>26</v>
      </c>
      <c r="D41" s="56" t="s">
        <v>56</v>
      </c>
      <c r="E41" s="10" t="s">
        <v>67</v>
      </c>
      <c r="F41" s="11">
        <f t="shared" si="0"/>
        <v>0</v>
      </c>
      <c r="G41" s="11"/>
      <c r="H41" s="11"/>
      <c r="I41" s="11"/>
    </row>
    <row r="42" spans="1:9" ht="15.75">
      <c r="A42" s="49"/>
      <c r="B42" s="50"/>
      <c r="C42" s="10" t="s">
        <v>27</v>
      </c>
      <c r="D42" s="56" t="s">
        <v>56</v>
      </c>
      <c r="E42" s="10" t="s">
        <v>67</v>
      </c>
      <c r="F42" s="11">
        <f t="shared" si="0"/>
        <v>0</v>
      </c>
      <c r="G42" s="11"/>
      <c r="H42" s="11"/>
      <c r="I42" s="11"/>
    </row>
    <row r="43" spans="1:9" ht="15.75" hidden="1">
      <c r="A43" s="36">
        <v>6</v>
      </c>
      <c r="B43" s="45" t="s">
        <v>47</v>
      </c>
      <c r="C43" s="10" t="s">
        <v>17</v>
      </c>
      <c r="D43" s="11">
        <f>SUM(E43,F43,G43)</f>
        <v>0</v>
      </c>
      <c r="E43" s="11">
        <f>SUM(F43,G43,H43)</f>
        <v>0</v>
      </c>
      <c r="F43" s="11">
        <f t="shared" si="0"/>
        <v>0</v>
      </c>
      <c r="G43" s="11">
        <f>SUM(H43,I43,J43)</f>
        <v>0</v>
      </c>
      <c r="H43" s="11">
        <f>SUM(I43,J43,K43)</f>
        <v>0</v>
      </c>
      <c r="I43" s="11">
        <f>SUM(J43,K43,L43)</f>
        <v>0</v>
      </c>
    </row>
    <row r="44" spans="1:9" ht="15.75" hidden="1">
      <c r="A44" s="37"/>
      <c r="B44" s="46"/>
      <c r="C44" s="10" t="s">
        <v>23</v>
      </c>
      <c r="D44" s="10">
        <v>1</v>
      </c>
      <c r="E44" s="10" t="s">
        <v>57</v>
      </c>
      <c r="F44" s="11">
        <f t="shared" si="0"/>
        <v>854000</v>
      </c>
      <c r="G44" s="12">
        <v>486000</v>
      </c>
      <c r="H44" s="12">
        <v>68000</v>
      </c>
      <c r="I44" s="12">
        <v>300000</v>
      </c>
    </row>
    <row r="45" spans="1:9" ht="15.75" hidden="1">
      <c r="A45" s="37"/>
      <c r="B45" s="46"/>
      <c r="C45" s="10" t="s">
        <v>24</v>
      </c>
      <c r="D45" s="11">
        <f>SUM(E45,F45,G45)</f>
        <v>0</v>
      </c>
      <c r="E45" s="11">
        <f>SUM(F45,G45,H45)</f>
        <v>0</v>
      </c>
      <c r="F45" s="11">
        <f t="shared" si="0"/>
        <v>0</v>
      </c>
      <c r="G45" s="11">
        <f>SUM(H45,I45,J45)</f>
        <v>0</v>
      </c>
      <c r="H45" s="11">
        <f>SUM(I45,J45,K45)</f>
        <v>0</v>
      </c>
      <c r="I45" s="11">
        <f>SUM(J45,K45,L45)</f>
        <v>0</v>
      </c>
    </row>
    <row r="46" spans="1:9" ht="47.25">
      <c r="A46" s="37"/>
      <c r="B46" s="46"/>
      <c r="C46" s="10" t="s">
        <v>25</v>
      </c>
      <c r="D46" s="57">
        <v>11</v>
      </c>
      <c r="E46" s="57" t="s">
        <v>69</v>
      </c>
      <c r="F46" s="11">
        <f t="shared" si="0"/>
        <v>42972645</v>
      </c>
      <c r="G46" s="58">
        <v>6390645</v>
      </c>
      <c r="H46" s="58">
        <v>4012000</v>
      </c>
      <c r="I46" s="58">
        <v>32570000</v>
      </c>
    </row>
    <row r="47" spans="1:9" ht="47.25">
      <c r="A47" s="37"/>
      <c r="B47" s="46"/>
      <c r="C47" s="10" t="s">
        <v>26</v>
      </c>
      <c r="D47" s="57">
        <v>8</v>
      </c>
      <c r="E47" s="57" t="s">
        <v>70</v>
      </c>
      <c r="F47" s="11">
        <f t="shared" si="0"/>
        <v>16440452</v>
      </c>
      <c r="G47" s="58">
        <v>6552452</v>
      </c>
      <c r="H47" s="58">
        <v>1088000</v>
      </c>
      <c r="I47" s="58">
        <v>8800000</v>
      </c>
    </row>
    <row r="48" spans="1:9" ht="15.75">
      <c r="A48" s="49"/>
      <c r="B48" s="50"/>
      <c r="C48" s="10" t="s">
        <v>27</v>
      </c>
      <c r="D48" s="56" t="s">
        <v>56</v>
      </c>
      <c r="E48" s="10" t="s">
        <v>67</v>
      </c>
      <c r="F48" s="11">
        <f t="shared" si="0"/>
        <v>0</v>
      </c>
      <c r="G48" s="11"/>
      <c r="H48" s="11"/>
      <c r="I48" s="11"/>
    </row>
    <row r="49" spans="1:9" ht="33.75" customHeight="1" hidden="1">
      <c r="A49" s="36">
        <v>7</v>
      </c>
      <c r="B49" s="45" t="s">
        <v>48</v>
      </c>
      <c r="C49" s="10" t="s">
        <v>17</v>
      </c>
      <c r="D49" s="10"/>
      <c r="E49" s="10"/>
      <c r="F49" s="11">
        <f t="shared" si="0"/>
        <v>0</v>
      </c>
      <c r="G49" s="12"/>
      <c r="H49" s="12"/>
      <c r="I49" s="12"/>
    </row>
    <row r="50" spans="1:9" ht="33.75" customHeight="1" hidden="1">
      <c r="A50" s="37"/>
      <c r="B50" s="46"/>
      <c r="C50" s="10" t="s">
        <v>23</v>
      </c>
      <c r="D50" s="10">
        <v>6</v>
      </c>
      <c r="E50" s="10" t="s">
        <v>13</v>
      </c>
      <c r="F50" s="11">
        <f>+G50+H50+I50</f>
        <v>8720840</v>
      </c>
      <c r="G50" s="12">
        <v>3698840</v>
      </c>
      <c r="H50" s="12">
        <v>1832000</v>
      </c>
      <c r="I50" s="12">
        <v>3190000</v>
      </c>
    </row>
    <row r="51" spans="1:9" ht="33.75" customHeight="1" hidden="1">
      <c r="A51" s="37"/>
      <c r="B51" s="46"/>
      <c r="C51" s="42" t="s">
        <v>24</v>
      </c>
      <c r="D51" s="10">
        <v>3</v>
      </c>
      <c r="E51" s="10" t="s">
        <v>13</v>
      </c>
      <c r="F51" s="11">
        <f>+G51+H51+I51</f>
        <v>4224481</v>
      </c>
      <c r="G51" s="12">
        <v>1418481</v>
      </c>
      <c r="H51" s="12">
        <v>406000</v>
      </c>
      <c r="I51" s="12">
        <v>2400000</v>
      </c>
    </row>
    <row r="52" spans="1:9" ht="33.75" customHeight="1" hidden="1">
      <c r="A52" s="37"/>
      <c r="B52" s="46"/>
      <c r="C52" s="44"/>
      <c r="D52" s="10">
        <v>2</v>
      </c>
      <c r="E52" s="10" t="s">
        <v>61</v>
      </c>
      <c r="F52" s="11">
        <f>+G52+H52+I52</f>
        <v>770280</v>
      </c>
      <c r="G52" s="12">
        <v>702280</v>
      </c>
      <c r="H52" s="12">
        <v>68000</v>
      </c>
      <c r="I52" s="12">
        <v>0</v>
      </c>
    </row>
    <row r="53" spans="1:9" ht="33.75" customHeight="1" hidden="1">
      <c r="A53" s="37"/>
      <c r="B53" s="46"/>
      <c r="C53" s="43"/>
      <c r="D53" s="10">
        <v>3</v>
      </c>
      <c r="E53" s="10" t="s">
        <v>62</v>
      </c>
      <c r="F53" s="11">
        <f>+G53+H53+I53</f>
        <v>102000</v>
      </c>
      <c r="G53" s="12">
        <v>0</v>
      </c>
      <c r="H53" s="12">
        <v>102000</v>
      </c>
      <c r="I53" s="12">
        <v>0</v>
      </c>
    </row>
    <row r="54" spans="1:9" ht="15.75">
      <c r="A54" s="37"/>
      <c r="B54" s="46"/>
      <c r="C54" s="42" t="s">
        <v>25</v>
      </c>
      <c r="D54" s="51">
        <v>1</v>
      </c>
      <c r="E54" s="51" t="s">
        <v>13</v>
      </c>
      <c r="F54" s="11">
        <f aca="true" t="shared" si="1" ref="F54:F59">+G54+H54+I54</f>
        <v>3469400</v>
      </c>
      <c r="G54" s="52">
        <v>292400</v>
      </c>
      <c r="H54" s="52">
        <v>777000</v>
      </c>
      <c r="I54" s="52">
        <v>2400000</v>
      </c>
    </row>
    <row r="55" spans="1:9" ht="15.75">
      <c r="A55" s="37"/>
      <c r="B55" s="46"/>
      <c r="C55" s="44"/>
      <c r="D55" s="51">
        <v>3</v>
      </c>
      <c r="E55" s="51" t="s">
        <v>62</v>
      </c>
      <c r="F55" s="11">
        <f t="shared" si="1"/>
        <v>102000</v>
      </c>
      <c r="G55" s="52">
        <v>0</v>
      </c>
      <c r="H55" s="52">
        <v>102000</v>
      </c>
      <c r="I55" s="52">
        <v>0</v>
      </c>
    </row>
    <row r="56" spans="1:9" ht="15.75">
      <c r="A56" s="37"/>
      <c r="B56" s="46"/>
      <c r="C56" s="43"/>
      <c r="D56" s="51">
        <v>1</v>
      </c>
      <c r="E56" s="51" t="s">
        <v>61</v>
      </c>
      <c r="F56" s="11">
        <f t="shared" si="1"/>
        <v>94520</v>
      </c>
      <c r="G56" s="52">
        <v>94520</v>
      </c>
      <c r="H56" s="52">
        <v>0</v>
      </c>
      <c r="I56" s="52">
        <v>0</v>
      </c>
    </row>
    <row r="57" spans="1:9" ht="15.75">
      <c r="A57" s="37"/>
      <c r="B57" s="46"/>
      <c r="C57" s="42" t="s">
        <v>26</v>
      </c>
      <c r="D57" s="51">
        <v>5</v>
      </c>
      <c r="E57" s="51" t="s">
        <v>13</v>
      </c>
      <c r="F57" s="11">
        <f t="shared" si="1"/>
        <v>2330000</v>
      </c>
      <c r="G57" s="52">
        <v>1776000</v>
      </c>
      <c r="H57" s="52">
        <v>204000</v>
      </c>
      <c r="I57" s="52">
        <v>350000</v>
      </c>
    </row>
    <row r="58" spans="1:9" ht="15.75">
      <c r="A58" s="37"/>
      <c r="B58" s="46"/>
      <c r="C58" s="43"/>
      <c r="D58" s="51">
        <v>1</v>
      </c>
      <c r="E58" s="51" t="s">
        <v>71</v>
      </c>
      <c r="F58" s="11">
        <f t="shared" si="1"/>
        <v>108120</v>
      </c>
      <c r="G58" s="52">
        <v>74120</v>
      </c>
      <c r="H58" s="52">
        <v>34000</v>
      </c>
      <c r="I58" s="52">
        <v>0</v>
      </c>
    </row>
    <row r="59" spans="1:9" ht="15.75">
      <c r="A59" s="49"/>
      <c r="B59" s="50"/>
      <c r="C59" s="28" t="s">
        <v>27</v>
      </c>
      <c r="D59" s="51">
        <v>4</v>
      </c>
      <c r="E59" s="51" t="s">
        <v>13</v>
      </c>
      <c r="F59" s="11">
        <f t="shared" si="1"/>
        <v>2506880</v>
      </c>
      <c r="G59" s="52">
        <v>1868880</v>
      </c>
      <c r="H59" s="52">
        <v>238000</v>
      </c>
      <c r="I59" s="52">
        <v>400000</v>
      </c>
    </row>
    <row r="60" spans="1:9" ht="15.75" hidden="1">
      <c r="A60" s="36">
        <v>8</v>
      </c>
      <c r="B60" s="45" t="s">
        <v>49</v>
      </c>
      <c r="C60" s="10" t="s">
        <v>17</v>
      </c>
      <c r="D60" s="10">
        <v>5</v>
      </c>
      <c r="E60" s="10" t="s">
        <v>13</v>
      </c>
      <c r="F60" s="11">
        <f aca="true" t="shared" si="2" ref="F60:F65">SUM(G60,H60,I60)</f>
        <v>8611540</v>
      </c>
      <c r="G60" s="12">
        <v>1347540</v>
      </c>
      <c r="H60" s="12">
        <v>812000</v>
      </c>
      <c r="I60" s="12">
        <v>6452000</v>
      </c>
    </row>
    <row r="61" spans="1:9" ht="15.75" hidden="1">
      <c r="A61" s="37"/>
      <c r="B61" s="46"/>
      <c r="C61" s="10" t="s">
        <v>23</v>
      </c>
      <c r="D61" s="10">
        <v>8</v>
      </c>
      <c r="E61" s="10" t="s">
        <v>13</v>
      </c>
      <c r="F61" s="11">
        <f t="shared" si="2"/>
        <v>10948810</v>
      </c>
      <c r="G61" s="12">
        <v>1982810</v>
      </c>
      <c r="H61" s="12">
        <v>986000</v>
      </c>
      <c r="I61" s="12">
        <v>7980000</v>
      </c>
    </row>
    <row r="62" spans="1:9" ht="15.75" hidden="1">
      <c r="A62" s="37"/>
      <c r="B62" s="46"/>
      <c r="C62" s="10" t="s">
        <v>24</v>
      </c>
      <c r="D62" s="10">
        <v>2</v>
      </c>
      <c r="E62" s="10" t="s">
        <v>13</v>
      </c>
      <c r="F62" s="11">
        <f t="shared" si="2"/>
        <v>1316290</v>
      </c>
      <c r="G62" s="12">
        <v>500290</v>
      </c>
      <c r="H62" s="12">
        <v>272000</v>
      </c>
      <c r="I62" s="12">
        <v>544000</v>
      </c>
    </row>
    <row r="63" spans="1:9" ht="15.75">
      <c r="A63" s="37"/>
      <c r="B63" s="46"/>
      <c r="C63" s="10" t="s">
        <v>25</v>
      </c>
      <c r="D63" s="51">
        <v>1</v>
      </c>
      <c r="E63" s="51" t="s">
        <v>13</v>
      </c>
      <c r="F63" s="11">
        <f t="shared" si="2"/>
        <v>2920760</v>
      </c>
      <c r="G63" s="52">
        <f>142270*2</f>
        <v>284540</v>
      </c>
      <c r="H63" s="52">
        <f>34000*6</f>
        <v>204000</v>
      </c>
      <c r="I63" s="52">
        <f>450000*5+182220</f>
        <v>2432220</v>
      </c>
    </row>
    <row r="64" spans="1:9" ht="15.75">
      <c r="A64" s="37"/>
      <c r="B64" s="46"/>
      <c r="C64" s="10" t="s">
        <v>26</v>
      </c>
      <c r="D64" s="51" t="s">
        <v>56</v>
      </c>
      <c r="E64" s="10" t="s">
        <v>67</v>
      </c>
      <c r="F64" s="11">
        <f t="shared" si="2"/>
        <v>0</v>
      </c>
      <c r="G64" s="52"/>
      <c r="H64" s="52"/>
      <c r="I64" s="52"/>
    </row>
    <row r="65" spans="1:9" ht="15.75">
      <c r="A65" s="49"/>
      <c r="B65" s="50"/>
      <c r="C65" s="10" t="s">
        <v>27</v>
      </c>
      <c r="D65" s="51">
        <v>6</v>
      </c>
      <c r="E65" s="51" t="s">
        <v>13</v>
      </c>
      <c r="F65" s="11">
        <f t="shared" si="2"/>
        <v>5487180</v>
      </c>
      <c r="G65" s="52">
        <f>1477940+79240</f>
        <v>1557180</v>
      </c>
      <c r="H65" s="52">
        <v>408000</v>
      </c>
      <c r="I65" s="52">
        <v>3522000</v>
      </c>
    </row>
    <row r="66" spans="1:9" ht="33.75" customHeight="1" hidden="1">
      <c r="A66" s="36">
        <v>9</v>
      </c>
      <c r="B66" s="45" t="s">
        <v>50</v>
      </c>
      <c r="C66" s="10" t="s">
        <v>17</v>
      </c>
      <c r="D66" s="51" t="s">
        <v>56</v>
      </c>
      <c r="E66" s="10" t="s">
        <v>67</v>
      </c>
      <c r="F66" s="11">
        <v>0</v>
      </c>
      <c r="G66" s="12">
        <v>0</v>
      </c>
      <c r="H66" s="12">
        <v>0</v>
      </c>
      <c r="I66" s="12">
        <v>0</v>
      </c>
    </row>
    <row r="67" spans="1:9" ht="33.75" customHeight="1" hidden="1">
      <c r="A67" s="37"/>
      <c r="B67" s="46"/>
      <c r="C67" s="10" t="s">
        <v>23</v>
      </c>
      <c r="D67" s="51" t="s">
        <v>56</v>
      </c>
      <c r="E67" s="10" t="s">
        <v>67</v>
      </c>
      <c r="F67" s="11">
        <v>0</v>
      </c>
      <c r="G67" s="12">
        <v>0</v>
      </c>
      <c r="H67" s="12">
        <v>0</v>
      </c>
      <c r="I67" s="12">
        <v>0</v>
      </c>
    </row>
    <row r="68" spans="1:9" ht="33.75" customHeight="1" hidden="1">
      <c r="A68" s="37"/>
      <c r="B68" s="46"/>
      <c r="C68" s="10" t="s">
        <v>24</v>
      </c>
      <c r="D68" s="10">
        <v>5</v>
      </c>
      <c r="E68" s="10" t="s">
        <v>13</v>
      </c>
      <c r="F68" s="11">
        <f aca="true" t="shared" si="3" ref="F68:F85">SUM(G68,H68,I68)</f>
        <v>7952000</v>
      </c>
      <c r="G68" s="12">
        <f>493000*2</f>
        <v>986000</v>
      </c>
      <c r="H68" s="12">
        <v>986000</v>
      </c>
      <c r="I68" s="12">
        <v>5980000</v>
      </c>
    </row>
    <row r="69" spans="1:9" ht="15.75">
      <c r="A69" s="37"/>
      <c r="B69" s="46"/>
      <c r="C69" s="10" t="s">
        <v>25</v>
      </c>
      <c r="D69" s="51">
        <v>1</v>
      </c>
      <c r="E69" s="51" t="s">
        <v>13</v>
      </c>
      <c r="F69" s="11">
        <f t="shared" si="3"/>
        <v>1285200</v>
      </c>
      <c r="G69" s="55">
        <v>197200</v>
      </c>
      <c r="H69" s="55">
        <v>68000</v>
      </c>
      <c r="I69" s="55">
        <v>1020000</v>
      </c>
    </row>
    <row r="70" spans="1:9" ht="15.75">
      <c r="A70" s="37"/>
      <c r="B70" s="46"/>
      <c r="C70" s="10" t="s">
        <v>26</v>
      </c>
      <c r="D70" s="51">
        <v>2</v>
      </c>
      <c r="E70" s="51" t="s">
        <v>13</v>
      </c>
      <c r="F70" s="11">
        <f t="shared" si="3"/>
        <v>6761800</v>
      </c>
      <c r="G70" s="55">
        <v>295800</v>
      </c>
      <c r="H70" s="55">
        <v>816000</v>
      </c>
      <c r="I70" s="55">
        <v>5650000</v>
      </c>
    </row>
    <row r="71" spans="1:9" ht="15.75">
      <c r="A71" s="49"/>
      <c r="B71" s="50"/>
      <c r="C71" s="10" t="s">
        <v>27</v>
      </c>
      <c r="D71" s="51">
        <v>4</v>
      </c>
      <c r="E71" s="51" t="s">
        <v>13</v>
      </c>
      <c r="F71" s="11">
        <f>SUM(G71,H71,I71)</f>
        <v>1574800</v>
      </c>
      <c r="G71" s="55">
        <v>788800</v>
      </c>
      <c r="H71" s="55">
        <v>136000</v>
      </c>
      <c r="I71" s="55">
        <v>650000</v>
      </c>
    </row>
    <row r="72" spans="1:9" ht="15.75" hidden="1">
      <c r="A72" s="36">
        <v>10</v>
      </c>
      <c r="B72" s="45" t="s">
        <v>51</v>
      </c>
      <c r="C72" s="10" t="s">
        <v>17</v>
      </c>
      <c r="D72" s="10">
        <v>4</v>
      </c>
      <c r="E72" s="10" t="s">
        <v>13</v>
      </c>
      <c r="F72" s="11">
        <f t="shared" si="3"/>
        <v>2013543</v>
      </c>
      <c r="G72" s="12">
        <f>122400+122400+282000+150600+460087+446296+44880+44880</f>
        <v>1673543</v>
      </c>
      <c r="H72" s="12">
        <f>170000+68000+68000+34000</f>
        <v>340000</v>
      </c>
      <c r="I72" s="20" t="s">
        <v>56</v>
      </c>
    </row>
    <row r="73" spans="1:9" ht="15.75" hidden="1">
      <c r="A73" s="37"/>
      <c r="B73" s="46"/>
      <c r="C73" s="10" t="s">
        <v>23</v>
      </c>
      <c r="D73" s="10">
        <v>1</v>
      </c>
      <c r="E73" s="10" t="s">
        <v>57</v>
      </c>
      <c r="F73" s="11">
        <f t="shared" si="3"/>
        <v>123760</v>
      </c>
      <c r="G73" s="12">
        <f>44880+44880</f>
        <v>89760</v>
      </c>
      <c r="H73" s="12">
        <v>34000</v>
      </c>
      <c r="I73" s="20" t="s">
        <v>56</v>
      </c>
    </row>
    <row r="74" spans="1:9" ht="15.75" hidden="1">
      <c r="A74" s="37"/>
      <c r="B74" s="46"/>
      <c r="C74" s="10" t="s">
        <v>24</v>
      </c>
      <c r="D74" s="10">
        <v>4</v>
      </c>
      <c r="E74" s="10" t="s">
        <v>13</v>
      </c>
      <c r="F74" s="11">
        <f t="shared" si="3"/>
        <v>4048980</v>
      </c>
      <c r="G74" s="12">
        <f>122400+122400+150600+122400+122400+122400+282000+352340</f>
        <v>1396940</v>
      </c>
      <c r="H74" s="12">
        <f>68000+204000+238000+136040</f>
        <v>646040</v>
      </c>
      <c r="I74" s="12">
        <f>1530000+476000</f>
        <v>2006000</v>
      </c>
    </row>
    <row r="75" spans="1:9" ht="15.75">
      <c r="A75" s="37"/>
      <c r="B75" s="46"/>
      <c r="C75" s="10" t="s">
        <v>25</v>
      </c>
      <c r="D75" s="10">
        <v>2</v>
      </c>
      <c r="E75" s="10" t="s">
        <v>13</v>
      </c>
      <c r="F75" s="11">
        <f t="shared" si="3"/>
        <v>1849400</v>
      </c>
      <c r="G75" s="12">
        <v>567400</v>
      </c>
      <c r="H75" s="12">
        <v>306000</v>
      </c>
      <c r="I75" s="12">
        <v>976000</v>
      </c>
    </row>
    <row r="76" spans="1:9" ht="15.75">
      <c r="A76" s="37"/>
      <c r="B76" s="46"/>
      <c r="C76" s="10" t="s">
        <v>26</v>
      </c>
      <c r="D76" s="10">
        <v>6</v>
      </c>
      <c r="E76" s="10" t="s">
        <v>13</v>
      </c>
      <c r="F76" s="11">
        <f t="shared" si="3"/>
        <v>17581622</v>
      </c>
      <c r="G76" s="12">
        <v>2153622</v>
      </c>
      <c r="H76" s="12">
        <v>1428000</v>
      </c>
      <c r="I76" s="12">
        <v>14000000</v>
      </c>
    </row>
    <row r="77" spans="1:9" ht="15.75">
      <c r="A77" s="49"/>
      <c r="B77" s="50"/>
      <c r="C77" s="10" t="s">
        <v>27</v>
      </c>
      <c r="D77" s="10">
        <v>8</v>
      </c>
      <c r="E77" s="10" t="s">
        <v>13</v>
      </c>
      <c r="F77" s="11">
        <f t="shared" si="3"/>
        <v>14362400</v>
      </c>
      <c r="G77" s="12">
        <v>1958400</v>
      </c>
      <c r="H77" s="12">
        <v>1904000</v>
      </c>
      <c r="I77" s="12">
        <v>10500000</v>
      </c>
    </row>
    <row r="78" spans="1:9" ht="18" hidden="1">
      <c r="A78" s="36">
        <v>11</v>
      </c>
      <c r="B78" s="45" t="s">
        <v>15</v>
      </c>
      <c r="C78" s="42" t="s">
        <v>17</v>
      </c>
      <c r="D78" s="21">
        <v>2</v>
      </c>
      <c r="E78" s="21" t="s">
        <v>13</v>
      </c>
      <c r="F78" s="22">
        <f t="shared" si="3"/>
        <v>1770309</v>
      </c>
      <c r="G78" s="23">
        <f>637079+362730+339770+362730</f>
        <v>1702309</v>
      </c>
      <c r="H78" s="23">
        <f>34000+34000</f>
        <v>68000</v>
      </c>
      <c r="I78" s="12">
        <v>0</v>
      </c>
    </row>
    <row r="79" spans="1:9" ht="18" hidden="1">
      <c r="A79" s="37"/>
      <c r="B79" s="46"/>
      <c r="C79" s="43"/>
      <c r="D79" s="21">
        <v>3</v>
      </c>
      <c r="E79" s="21" t="s">
        <v>36</v>
      </c>
      <c r="F79" s="22">
        <f t="shared" si="3"/>
        <v>204000</v>
      </c>
      <c r="G79" s="12">
        <v>0</v>
      </c>
      <c r="H79" s="23">
        <f>68000*3</f>
        <v>204000</v>
      </c>
      <c r="I79" s="12">
        <v>0</v>
      </c>
    </row>
    <row r="80" spans="1:9" ht="18" hidden="1">
      <c r="A80" s="37"/>
      <c r="B80" s="46"/>
      <c r="C80" s="42" t="s">
        <v>23</v>
      </c>
      <c r="D80" s="21">
        <v>7</v>
      </c>
      <c r="E80" s="21" t="s">
        <v>13</v>
      </c>
      <c r="F80" s="24">
        <f t="shared" si="3"/>
        <v>14005024</v>
      </c>
      <c r="G80" s="23">
        <f>1350255+1215229+1110561+238750+238750+238750+494323+339770+238750+709886</f>
        <v>6175024</v>
      </c>
      <c r="H80" s="23">
        <f>68000+68000+68000+170000+204000+204000+408000</f>
        <v>1190000</v>
      </c>
      <c r="I80" s="23">
        <f>600000+600000+440000+2250000+2000000+750000</f>
        <v>6640000</v>
      </c>
    </row>
    <row r="81" spans="1:9" ht="18" hidden="1">
      <c r="A81" s="37"/>
      <c r="B81" s="46"/>
      <c r="C81" s="43"/>
      <c r="D81" s="21">
        <v>3</v>
      </c>
      <c r="E81" s="21" t="s">
        <v>36</v>
      </c>
      <c r="F81" s="24">
        <f t="shared" si="3"/>
        <v>777000</v>
      </c>
      <c r="G81" s="12">
        <v>0</v>
      </c>
      <c r="H81" s="23">
        <f>34000+34000+34000</f>
        <v>102000</v>
      </c>
      <c r="I81" s="23">
        <v>675000</v>
      </c>
    </row>
    <row r="82" spans="1:9" ht="18" hidden="1">
      <c r="A82" s="37"/>
      <c r="B82" s="46"/>
      <c r="C82" s="10" t="s">
        <v>24</v>
      </c>
      <c r="D82" s="51" t="s">
        <v>56</v>
      </c>
      <c r="E82" s="10" t="s">
        <v>67</v>
      </c>
      <c r="F82" s="24">
        <f t="shared" si="3"/>
        <v>0</v>
      </c>
      <c r="G82" s="12">
        <v>0</v>
      </c>
      <c r="H82" s="12">
        <v>0</v>
      </c>
      <c r="I82" s="12">
        <v>0</v>
      </c>
    </row>
    <row r="83" spans="1:9" ht="18">
      <c r="A83" s="37"/>
      <c r="B83" s="46"/>
      <c r="C83" s="10" t="s">
        <v>25</v>
      </c>
      <c r="D83" s="59">
        <f>1+1</f>
        <v>2</v>
      </c>
      <c r="E83" s="10" t="s">
        <v>13</v>
      </c>
      <c r="F83" s="24">
        <f t="shared" si="3"/>
        <v>3019020</v>
      </c>
      <c r="G83" s="60">
        <f>379743+379743+639991+773543</f>
        <v>2173020</v>
      </c>
      <c r="H83" s="60">
        <f>68000+68000</f>
        <v>136000</v>
      </c>
      <c r="I83" s="61">
        <f>210000+500000</f>
        <v>710000</v>
      </c>
    </row>
    <row r="84" spans="1:9" ht="18">
      <c r="A84" s="37"/>
      <c r="B84" s="46"/>
      <c r="C84" s="10" t="s">
        <v>26</v>
      </c>
      <c r="D84" s="59">
        <f>1+1+1</f>
        <v>3</v>
      </c>
      <c r="E84" s="10" t="s">
        <v>13</v>
      </c>
      <c r="F84" s="24">
        <f t="shared" si="3"/>
        <v>6755976</v>
      </c>
      <c r="G84" s="60">
        <f>1458941+339770+1061202+339770+992293</f>
        <v>4191976</v>
      </c>
      <c r="H84" s="60">
        <f>68000+170000+136000</f>
        <v>374000</v>
      </c>
      <c r="I84" s="61">
        <f>500000+1030000+660000</f>
        <v>2190000</v>
      </c>
    </row>
    <row r="85" spans="1:9" ht="18">
      <c r="A85" s="49"/>
      <c r="B85" s="50"/>
      <c r="C85" s="10" t="s">
        <v>27</v>
      </c>
      <c r="D85" s="59">
        <v>1</v>
      </c>
      <c r="E85" s="10" t="s">
        <v>13</v>
      </c>
      <c r="F85" s="24">
        <f t="shared" si="3"/>
        <v>2079177</v>
      </c>
      <c r="G85" s="60">
        <v>1721177</v>
      </c>
      <c r="H85" s="60">
        <v>68000</v>
      </c>
      <c r="I85" s="61">
        <v>290000</v>
      </c>
    </row>
    <row r="86" spans="1:9" ht="15.75" hidden="1">
      <c r="A86" s="36">
        <v>12</v>
      </c>
      <c r="B86" s="45" t="s">
        <v>52</v>
      </c>
      <c r="C86" s="10" t="s">
        <v>17</v>
      </c>
      <c r="D86" s="51" t="s">
        <v>56</v>
      </c>
      <c r="E86" s="10" t="s">
        <v>67</v>
      </c>
      <c r="F86" s="11">
        <f>SUM(G86,H86,I86)</f>
        <v>0</v>
      </c>
      <c r="G86" s="11">
        <f>SUM(H86,I86,J86)</f>
        <v>0</v>
      </c>
      <c r="H86" s="11">
        <f>SUM(I86,J86,K86)</f>
        <v>0</v>
      </c>
      <c r="I86" s="11">
        <f>SUM(J86,K86,L86)</f>
        <v>0</v>
      </c>
    </row>
    <row r="87" spans="1:9" ht="15.75" hidden="1">
      <c r="A87" s="37"/>
      <c r="B87" s="46"/>
      <c r="C87" s="10" t="s">
        <v>23</v>
      </c>
      <c r="D87" s="10">
        <v>1</v>
      </c>
      <c r="E87" s="10" t="s">
        <v>13</v>
      </c>
      <c r="F87" s="11">
        <f aca="true" t="shared" si="4" ref="F87:F111">SUM(G87,H87,I87)</f>
        <v>336000</v>
      </c>
      <c r="G87" s="12">
        <v>302000</v>
      </c>
      <c r="H87" s="12">
        <v>34000</v>
      </c>
      <c r="I87" s="11">
        <f>SUM(J87,K87,L87)</f>
        <v>0</v>
      </c>
    </row>
    <row r="88" spans="1:9" ht="15.75" hidden="1">
      <c r="A88" s="37"/>
      <c r="B88" s="46"/>
      <c r="C88" s="42" t="s">
        <v>24</v>
      </c>
      <c r="D88" s="10">
        <v>2</v>
      </c>
      <c r="E88" s="10" t="s">
        <v>13</v>
      </c>
      <c r="F88" s="11">
        <f t="shared" si="4"/>
        <v>3028000</v>
      </c>
      <c r="G88" s="12">
        <v>272000</v>
      </c>
      <c r="H88" s="12">
        <v>306000</v>
      </c>
      <c r="I88" s="12">
        <v>2450000</v>
      </c>
    </row>
    <row r="89" spans="1:9" ht="15.75" hidden="1">
      <c r="A89" s="37"/>
      <c r="B89" s="46"/>
      <c r="C89" s="43"/>
      <c r="D89" s="10">
        <v>1</v>
      </c>
      <c r="E89" s="10" t="s">
        <v>58</v>
      </c>
      <c r="F89" s="11">
        <f t="shared" si="4"/>
        <v>195535</v>
      </c>
      <c r="G89" s="12">
        <v>195535</v>
      </c>
      <c r="H89" s="11">
        <f>SUM(I89,J89,K89)</f>
        <v>0</v>
      </c>
      <c r="I89" s="11">
        <f>SUM(J89,K89,L89)</f>
        <v>0</v>
      </c>
    </row>
    <row r="90" spans="1:9" ht="15.75">
      <c r="A90" s="37"/>
      <c r="B90" s="46"/>
      <c r="C90" s="28" t="s">
        <v>25</v>
      </c>
      <c r="D90" s="51">
        <v>2</v>
      </c>
      <c r="E90" s="51" t="s">
        <v>13</v>
      </c>
      <c r="F90" s="11">
        <f t="shared" si="4"/>
        <v>3446000</v>
      </c>
      <c r="G90" s="52">
        <v>272000</v>
      </c>
      <c r="H90" s="52">
        <v>306000</v>
      </c>
      <c r="I90" s="52">
        <v>2868000</v>
      </c>
    </row>
    <row r="91" spans="1:9" ht="15.75">
      <c r="A91" s="37"/>
      <c r="B91" s="46"/>
      <c r="C91" s="28" t="s">
        <v>26</v>
      </c>
      <c r="D91" s="51">
        <v>2</v>
      </c>
      <c r="E91" s="51" t="s">
        <v>13</v>
      </c>
      <c r="F91" s="11">
        <f t="shared" si="4"/>
        <v>7621600</v>
      </c>
      <c r="G91" s="52">
        <v>325600</v>
      </c>
      <c r="H91" s="52">
        <v>646000</v>
      </c>
      <c r="I91" s="52">
        <v>6650000</v>
      </c>
    </row>
    <row r="92" spans="1:9" ht="15.75">
      <c r="A92" s="49"/>
      <c r="B92" s="50"/>
      <c r="C92" s="28" t="s">
        <v>27</v>
      </c>
      <c r="D92" s="51" t="s">
        <v>56</v>
      </c>
      <c r="E92" s="10" t="s">
        <v>67</v>
      </c>
      <c r="F92" s="11">
        <f t="shared" si="4"/>
        <v>0</v>
      </c>
      <c r="G92" s="12"/>
      <c r="H92" s="11"/>
      <c r="I92" s="11"/>
    </row>
    <row r="93" spans="1:9" ht="15.75" hidden="1">
      <c r="A93" s="36">
        <v>13</v>
      </c>
      <c r="B93" s="45" t="s">
        <v>53</v>
      </c>
      <c r="C93" s="10" t="s">
        <v>17</v>
      </c>
      <c r="D93" s="51" t="s">
        <v>56</v>
      </c>
      <c r="E93" s="10" t="s">
        <v>67</v>
      </c>
      <c r="F93" s="11">
        <f t="shared" si="4"/>
        <v>0</v>
      </c>
      <c r="G93" s="12">
        <v>0</v>
      </c>
      <c r="H93" s="12">
        <v>0</v>
      </c>
      <c r="I93" s="12">
        <v>0</v>
      </c>
    </row>
    <row r="94" spans="1:9" ht="15.75" hidden="1">
      <c r="A94" s="37"/>
      <c r="B94" s="46"/>
      <c r="C94" s="10" t="s">
        <v>23</v>
      </c>
      <c r="D94" s="10">
        <v>5</v>
      </c>
      <c r="E94" s="10" t="s">
        <v>13</v>
      </c>
      <c r="F94" s="11">
        <f t="shared" si="4"/>
        <v>10626265</v>
      </c>
      <c r="G94" s="12">
        <v>1254265</v>
      </c>
      <c r="H94" s="12">
        <v>1122000</v>
      </c>
      <c r="I94" s="12">
        <v>8250000</v>
      </c>
    </row>
    <row r="95" spans="1:9" ht="15.75" hidden="1">
      <c r="A95" s="37"/>
      <c r="B95" s="46"/>
      <c r="C95" s="10" t="s">
        <v>24</v>
      </c>
      <c r="D95" s="51" t="s">
        <v>56</v>
      </c>
      <c r="E95" s="10" t="s">
        <v>67</v>
      </c>
      <c r="F95" s="11">
        <f t="shared" si="4"/>
        <v>0</v>
      </c>
      <c r="G95" s="12">
        <v>0</v>
      </c>
      <c r="H95" s="12">
        <v>0</v>
      </c>
      <c r="I95" s="12">
        <v>0</v>
      </c>
    </row>
    <row r="96" spans="1:9" ht="15.75">
      <c r="A96" s="37"/>
      <c r="B96" s="46"/>
      <c r="C96" s="10" t="s">
        <v>25</v>
      </c>
      <c r="D96" s="51">
        <v>2</v>
      </c>
      <c r="E96" s="51" t="s">
        <v>13</v>
      </c>
      <c r="F96" s="11">
        <f t="shared" si="4"/>
        <v>22435000</v>
      </c>
      <c r="G96" s="55">
        <v>432000</v>
      </c>
      <c r="H96" s="55">
        <v>6745000</v>
      </c>
      <c r="I96" s="55">
        <v>15258000</v>
      </c>
    </row>
    <row r="97" spans="1:9" ht="15.75">
      <c r="A97" s="37"/>
      <c r="B97" s="46"/>
      <c r="C97" s="10" t="s">
        <v>26</v>
      </c>
      <c r="D97" s="51">
        <v>1</v>
      </c>
      <c r="E97" s="51" t="s">
        <v>13</v>
      </c>
      <c r="F97" s="11">
        <f t="shared" si="4"/>
        <v>785600</v>
      </c>
      <c r="G97" s="55">
        <v>217600</v>
      </c>
      <c r="H97" s="55">
        <v>68000</v>
      </c>
      <c r="I97" s="55">
        <v>500000</v>
      </c>
    </row>
    <row r="98" spans="1:9" ht="15.75">
      <c r="A98" s="49"/>
      <c r="B98" s="50"/>
      <c r="C98" s="10" t="s">
        <v>27</v>
      </c>
      <c r="D98" s="51" t="s">
        <v>56</v>
      </c>
      <c r="E98" s="10" t="s">
        <v>67</v>
      </c>
      <c r="F98" s="11">
        <f t="shared" si="4"/>
        <v>0</v>
      </c>
      <c r="G98" s="12"/>
      <c r="H98" s="12"/>
      <c r="I98" s="12"/>
    </row>
    <row r="99" spans="1:9" ht="15.75" hidden="1">
      <c r="A99" s="36">
        <v>14</v>
      </c>
      <c r="B99" s="45" t="s">
        <v>54</v>
      </c>
      <c r="C99" s="10" t="s">
        <v>17</v>
      </c>
      <c r="D99" s="10">
        <v>4</v>
      </c>
      <c r="E99" s="10" t="s">
        <v>59</v>
      </c>
      <c r="F99" s="11">
        <f t="shared" si="4"/>
        <v>13331051</v>
      </c>
      <c r="G99" s="12">
        <v>3413051</v>
      </c>
      <c r="H99" s="12">
        <v>918000</v>
      </c>
      <c r="I99" s="12">
        <v>9000000</v>
      </c>
    </row>
    <row r="100" spans="1:9" ht="15.75" hidden="1">
      <c r="A100" s="37"/>
      <c r="B100" s="46"/>
      <c r="C100" s="10" t="s">
        <v>23</v>
      </c>
      <c r="D100" s="10">
        <v>1</v>
      </c>
      <c r="E100" s="10" t="s">
        <v>60</v>
      </c>
      <c r="F100" s="11">
        <f t="shared" si="4"/>
        <v>439280</v>
      </c>
      <c r="G100" s="12">
        <v>371280</v>
      </c>
      <c r="H100" s="12">
        <v>68000</v>
      </c>
      <c r="I100" s="12"/>
    </row>
    <row r="101" spans="1:9" ht="15.75" hidden="1">
      <c r="A101" s="37"/>
      <c r="B101" s="46"/>
      <c r="C101" s="10" t="s">
        <v>24</v>
      </c>
      <c r="D101" s="10">
        <v>2</v>
      </c>
      <c r="E101" s="10" t="s">
        <v>59</v>
      </c>
      <c r="F101" s="11">
        <f t="shared" si="4"/>
        <v>7679520</v>
      </c>
      <c r="G101" s="12">
        <v>1041520</v>
      </c>
      <c r="H101" s="12">
        <v>748000</v>
      </c>
      <c r="I101" s="12">
        <v>5890000</v>
      </c>
    </row>
    <row r="102" spans="1:9" ht="15.75">
      <c r="A102" s="37"/>
      <c r="B102" s="46"/>
      <c r="C102" s="10" t="s">
        <v>25</v>
      </c>
      <c r="D102" s="10">
        <v>4</v>
      </c>
      <c r="E102" s="10" t="s">
        <v>59</v>
      </c>
      <c r="F102" s="11">
        <f t="shared" si="4"/>
        <v>4997430</v>
      </c>
      <c r="G102" s="12">
        <v>1683430</v>
      </c>
      <c r="H102" s="12">
        <v>374000</v>
      </c>
      <c r="I102" s="12">
        <v>2940000</v>
      </c>
    </row>
    <row r="103" spans="1:9" ht="15.75">
      <c r="A103" s="37"/>
      <c r="B103" s="46"/>
      <c r="C103" s="42" t="s">
        <v>26</v>
      </c>
      <c r="D103" s="10">
        <v>1</v>
      </c>
      <c r="E103" s="51" t="s">
        <v>71</v>
      </c>
      <c r="F103" s="11">
        <f t="shared" si="4"/>
        <v>255680</v>
      </c>
      <c r="G103" s="12">
        <v>255680</v>
      </c>
      <c r="H103" s="12"/>
      <c r="I103" s="12"/>
    </row>
    <row r="104" spans="1:9" ht="15.75">
      <c r="A104" s="37"/>
      <c r="B104" s="46"/>
      <c r="C104" s="43"/>
      <c r="D104" s="10">
        <v>8</v>
      </c>
      <c r="E104" s="10" t="s">
        <v>72</v>
      </c>
      <c r="F104" s="11">
        <f t="shared" si="4"/>
        <v>1485120</v>
      </c>
      <c r="G104" s="12">
        <v>1485120</v>
      </c>
      <c r="H104" s="12"/>
      <c r="I104" s="12"/>
    </row>
    <row r="105" spans="1:9" ht="15.75">
      <c r="A105" s="49"/>
      <c r="B105" s="50"/>
      <c r="C105" s="10" t="s">
        <v>27</v>
      </c>
      <c r="D105" s="10">
        <v>6</v>
      </c>
      <c r="E105" s="10" t="s">
        <v>59</v>
      </c>
      <c r="F105" s="11">
        <f t="shared" si="4"/>
        <v>10662207</v>
      </c>
      <c r="G105" s="12">
        <v>8688207</v>
      </c>
      <c r="H105" s="12">
        <v>204000</v>
      </c>
      <c r="I105" s="12">
        <v>1770000</v>
      </c>
    </row>
    <row r="106" spans="1:9" ht="15.75" hidden="1">
      <c r="A106" s="36">
        <v>15</v>
      </c>
      <c r="B106" s="45" t="s">
        <v>55</v>
      </c>
      <c r="C106" s="10" t="s">
        <v>17</v>
      </c>
      <c r="D106" s="10">
        <v>5</v>
      </c>
      <c r="E106" s="10" t="s">
        <v>13</v>
      </c>
      <c r="F106" s="11">
        <f t="shared" si="4"/>
        <v>5801013</v>
      </c>
      <c r="G106" s="12">
        <f>566030+784851+500890+500890+540102+619530+982720</f>
        <v>4495013</v>
      </c>
      <c r="H106" s="12">
        <f>119000+119000+68000</f>
        <v>306000</v>
      </c>
      <c r="I106" s="12">
        <f>500000+500000</f>
        <v>1000000</v>
      </c>
    </row>
    <row r="107" spans="1:9" ht="15.75" hidden="1">
      <c r="A107" s="37"/>
      <c r="B107" s="46"/>
      <c r="C107" s="10" t="s">
        <v>23</v>
      </c>
      <c r="D107" s="10">
        <v>3</v>
      </c>
      <c r="E107" s="10" t="s">
        <v>50</v>
      </c>
      <c r="F107" s="11">
        <f t="shared" si="4"/>
        <v>1246210</v>
      </c>
      <c r="G107" s="12">
        <v>1246210</v>
      </c>
      <c r="H107" s="20" t="s">
        <v>56</v>
      </c>
      <c r="I107" s="20" t="s">
        <v>56</v>
      </c>
    </row>
    <row r="108" spans="1:9" ht="15.75" hidden="1">
      <c r="A108" s="37"/>
      <c r="B108" s="46"/>
      <c r="C108" s="10" t="s">
        <v>24</v>
      </c>
      <c r="D108" s="10">
        <v>2</v>
      </c>
      <c r="E108" s="10" t="s">
        <v>13</v>
      </c>
      <c r="F108" s="11">
        <f t="shared" si="4"/>
        <v>4659086</v>
      </c>
      <c r="G108" s="12">
        <f>639000+981424+834662</f>
        <v>2455086</v>
      </c>
      <c r="H108" s="12">
        <f>170000+34000</f>
        <v>204000</v>
      </c>
      <c r="I108" s="12">
        <v>2000000</v>
      </c>
    </row>
    <row r="109" spans="1:9" ht="15.75">
      <c r="A109" s="37"/>
      <c r="B109" s="46"/>
      <c r="C109" s="10" t="s">
        <v>25</v>
      </c>
      <c r="D109" s="10">
        <v>2</v>
      </c>
      <c r="E109" s="10" t="s">
        <v>13</v>
      </c>
      <c r="F109" s="11">
        <f t="shared" si="4"/>
        <v>6614968</v>
      </c>
      <c r="G109" s="12">
        <v>2524968</v>
      </c>
      <c r="H109" s="12">
        <v>340000</v>
      </c>
      <c r="I109" s="12">
        <v>3750000</v>
      </c>
    </row>
    <row r="110" spans="1:9" ht="15.75">
      <c r="A110" s="37"/>
      <c r="B110" s="46"/>
      <c r="C110" s="10" t="s">
        <v>26</v>
      </c>
      <c r="D110" s="10">
        <v>2</v>
      </c>
      <c r="E110" s="10" t="s">
        <v>13</v>
      </c>
      <c r="F110" s="11">
        <f t="shared" si="4"/>
        <v>4231854</v>
      </c>
      <c r="G110" s="12">
        <v>3789854</v>
      </c>
      <c r="H110" s="12">
        <v>442000</v>
      </c>
      <c r="I110" s="12"/>
    </row>
    <row r="111" spans="1:9" ht="15.75">
      <c r="A111" s="49"/>
      <c r="B111" s="50"/>
      <c r="C111" s="10" t="s">
        <v>27</v>
      </c>
      <c r="D111" s="10">
        <v>4</v>
      </c>
      <c r="E111" s="10" t="s">
        <v>13</v>
      </c>
      <c r="F111" s="11">
        <f t="shared" si="4"/>
        <v>2918550</v>
      </c>
      <c r="G111" s="12">
        <v>2850550</v>
      </c>
      <c r="H111" s="12">
        <v>68000</v>
      </c>
      <c r="I111" s="12"/>
    </row>
    <row r="112" spans="1:9" s="7" customFormat="1" ht="21.75" customHeight="1">
      <c r="A112" s="25"/>
      <c r="B112" s="25"/>
      <c r="C112" s="25"/>
      <c r="D112" s="26">
        <f>SUM(D8:D111)</f>
        <v>252</v>
      </c>
      <c r="E112" s="26"/>
      <c r="F112" s="27">
        <f>SUM(F8:F111)</f>
        <v>406972158</v>
      </c>
      <c r="G112" s="27">
        <f>SUM(G8:G111)</f>
        <v>127083398</v>
      </c>
      <c r="H112" s="27">
        <f>SUM(H8:H111)</f>
        <v>46591540</v>
      </c>
      <c r="I112" s="27">
        <f>SUM(I8:I111)</f>
        <v>233297220</v>
      </c>
    </row>
  </sheetData>
  <sheetProtection/>
  <mergeCells count="54">
    <mergeCell ref="A106:A111"/>
    <mergeCell ref="B106:B111"/>
    <mergeCell ref="A86:A92"/>
    <mergeCell ref="B86:B92"/>
    <mergeCell ref="C88:C89"/>
    <mergeCell ref="A93:A98"/>
    <mergeCell ref="B93:B98"/>
    <mergeCell ref="A99:A105"/>
    <mergeCell ref="B99:B105"/>
    <mergeCell ref="C103:C104"/>
    <mergeCell ref="A72:A77"/>
    <mergeCell ref="B72:B77"/>
    <mergeCell ref="A78:A85"/>
    <mergeCell ref="B78:B85"/>
    <mergeCell ref="C78:C79"/>
    <mergeCell ref="C80:C81"/>
    <mergeCell ref="C51:C53"/>
    <mergeCell ref="C54:C56"/>
    <mergeCell ref="C57:C58"/>
    <mergeCell ref="A60:A65"/>
    <mergeCell ref="B60:B65"/>
    <mergeCell ref="A66:A71"/>
    <mergeCell ref="B66:B71"/>
    <mergeCell ref="A37:A42"/>
    <mergeCell ref="B37:B42"/>
    <mergeCell ref="A43:A48"/>
    <mergeCell ref="B43:B48"/>
    <mergeCell ref="A49:A59"/>
    <mergeCell ref="B49:B59"/>
    <mergeCell ref="A18:A24"/>
    <mergeCell ref="B18:B24"/>
    <mergeCell ref="C23:C24"/>
    <mergeCell ref="A25:A30"/>
    <mergeCell ref="B25:B30"/>
    <mergeCell ref="A31:A36"/>
    <mergeCell ref="B31:B36"/>
    <mergeCell ref="E6:E7"/>
    <mergeCell ref="G6:G7"/>
    <mergeCell ref="H6:H7"/>
    <mergeCell ref="I6:I7"/>
    <mergeCell ref="A8:A17"/>
    <mergeCell ref="B8:B17"/>
    <mergeCell ref="C10:C13"/>
    <mergeCell ref="C14:C15"/>
    <mergeCell ref="A2:I2"/>
    <mergeCell ref="A3:I3"/>
    <mergeCell ref="H4:I4"/>
    <mergeCell ref="A5:A7"/>
    <mergeCell ref="B5:B7"/>
    <mergeCell ref="C5:E5"/>
    <mergeCell ref="F5:F7"/>
    <mergeCell ref="G5:I5"/>
    <mergeCell ref="C6:C7"/>
    <mergeCell ref="D6:D7"/>
  </mergeCells>
  <printOptions horizontalCentered="1"/>
  <pageMargins left="0" right="0" top="0.3937007874015748" bottom="0.1968503937007874" header="0.31496062992125984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9.57421875" style="1" bestFit="1" customWidth="1"/>
    <col min="3" max="3" width="7.7109375" style="1" customWidth="1"/>
    <col min="4" max="4" width="20.140625" style="1" bestFit="1" customWidth="1"/>
  </cols>
  <sheetData>
    <row r="3" spans="2:4" ht="15">
      <c r="B3" s="3" t="s">
        <v>16</v>
      </c>
      <c r="C3" s="3"/>
      <c r="D3" s="3" t="s">
        <v>18</v>
      </c>
    </row>
    <row r="4" spans="2:4" ht="30">
      <c r="B4" s="1" t="s">
        <v>17</v>
      </c>
      <c r="D4" s="2" t="s">
        <v>34</v>
      </c>
    </row>
    <row r="5" spans="2:4" ht="15">
      <c r="B5" s="1" t="s">
        <v>23</v>
      </c>
      <c r="D5" s="1" t="s">
        <v>8</v>
      </c>
    </row>
    <row r="6" spans="2:4" ht="15">
      <c r="B6" s="1" t="s">
        <v>24</v>
      </c>
      <c r="D6" s="1" t="s">
        <v>4</v>
      </c>
    </row>
    <row r="7" spans="2:4" ht="15">
      <c r="B7" s="1" t="s">
        <v>25</v>
      </c>
      <c r="D7" s="1" t="s">
        <v>9</v>
      </c>
    </row>
    <row r="8" spans="2:4" ht="15">
      <c r="B8" s="1" t="s">
        <v>26</v>
      </c>
      <c r="D8" s="1" t="s">
        <v>14</v>
      </c>
    </row>
    <row r="9" spans="2:4" ht="15">
      <c r="B9" s="1" t="s">
        <v>27</v>
      </c>
      <c r="D9" s="1" t="s">
        <v>10</v>
      </c>
    </row>
    <row r="10" spans="2:4" ht="15">
      <c r="B10" s="1" t="s">
        <v>28</v>
      </c>
      <c r="D10" s="1" t="s">
        <v>11</v>
      </c>
    </row>
    <row r="11" spans="2:4" ht="15">
      <c r="B11" s="1" t="s">
        <v>29</v>
      </c>
      <c r="D11" s="1" t="s">
        <v>37</v>
      </c>
    </row>
    <row r="12" spans="2:4" ht="15">
      <c r="B12" s="1" t="s">
        <v>30</v>
      </c>
      <c r="D12" s="1" t="s">
        <v>35</v>
      </c>
    </row>
    <row r="13" spans="2:4" ht="15">
      <c r="B13" s="1" t="s">
        <v>31</v>
      </c>
      <c r="D13" s="1" t="s">
        <v>38</v>
      </c>
    </row>
    <row r="14" spans="2:4" ht="15">
      <c r="B14" s="1" t="s">
        <v>32</v>
      </c>
      <c r="D14" s="1" t="s">
        <v>39</v>
      </c>
    </row>
    <row r="15" spans="2:4" ht="15">
      <c r="B15" s="1" t="s">
        <v>33</v>
      </c>
      <c r="D15" s="1" t="s">
        <v>36</v>
      </c>
    </row>
    <row r="16" ht="15">
      <c r="D16" s="1" t="s">
        <v>12</v>
      </c>
    </row>
    <row r="17" ht="15">
      <c r="D17" s="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2024-07-10T04:53:06Z</dcterms:modified>
  <cp:category/>
  <cp:version/>
  <cp:contentType/>
  <cp:contentStatus/>
</cp:coreProperties>
</file>